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f524cd0f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提案資料" sheetId="1" r:id="R6c4c23ecbd334dd1"/>
    <x:sheet xmlns:r="http://schemas.openxmlformats.org/officeDocument/2006/relationships" name="02_評量模型" sheetId="2" r:id="Rc3b6a91b2f194090"/>
    <x:sheet xmlns:r="http://schemas.openxmlformats.org/officeDocument/2006/relationships" name="03_評估說明" sheetId="3" r:id="R4f30329042e24d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[Red](#,##0);-"/>
    <x:numFmt numFmtId="201" formatCode="0.0;[Red](0.0);-"/>
    <x:numFmt numFmtId="202" formatCode="#,##0.0;[Red](#,##0.0);-"/>
    <x:numFmt numFmtId="203" formatCode="0.0%;[Red](0.0%);-"/>
    <x:numFmt numFmtId="204" formatCode="0.00;[Red](0.00);-"/>
  </x:numFmts>
  <x:fonts count="10">
    <x:font>
      <x:sz val="11"/>
      <x:name val="Carlito"/>
    </x:font>
    <x:font>
      <x:b/>
      <x:sz val="17"/>
      <x:color rgb="FFFFFFFF"/>
      <x:name val="Carlito"/>
    </x:font>
    <x:font>
      <x:b/>
      <x:sz val="11"/>
      <x:color rgb="FFAD3535"/>
      <x:name val="Carlito"/>
    </x:font>
    <x:font>
      <x:b/>
      <x:sz val="11"/>
      <x:color rgb="FF162B3A"/>
      <x:name val="Carlito"/>
    </x:font>
    <x:font>
      <x:b/>
      <x:sz val="11"/>
      <x:color rgb="FFFFFFFF"/>
      <x:name val="Carlito"/>
    </x:font>
    <x:font>
      <x:sz val="11"/>
      <x:color rgb="FF1947C8"/>
      <x:name val="Carlito"/>
    </x:font>
    <x:font>
      <x:sz val="11"/>
      <x:color rgb="FF162B3A"/>
      <x:name val="Carlito"/>
    </x:font>
    <x:font>
      <x:b/>
      <x:sz val="11"/>
      <x:color rgb="FF17324D"/>
      <x:name val="Carlito"/>
    </x:font>
    <x:font>
      <x:b/>
      <x:sz val="11"/>
      <x:color rgb="FF0F766E"/>
      <x:name val="Carlito"/>
    </x:font>
    <x:font>
      <x:sz val="11"/>
      <x:color rgb="FF0B784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0C2"/>
      </x:patternFill>
    </x:fill>
    <x:fill>
      <x:patternFill patternType="solid">
        <x:fgColor rgb="FFEFF3F8"/>
      </x:patternFill>
    </x:fill>
    <x:fill>
      <x:patternFill patternType="solid">
        <x:fgColor rgb="FF214766"/>
      </x:patternFill>
    </x:fill>
    <x:fill>
      <x:patternFill patternType="solid">
        <x:fgColor rgb="FFFFF6D9"/>
      </x:patternFill>
    </x:fill>
    <x:fill>
      <x:patternFill patternType="solid">
        <x:fgColor rgb="FFE8F4F3"/>
      </x:patternFill>
    </x:fill>
  </x:fills>
  <x:borders count="2">
    <x:border/>
    <x:border/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6" borderId="0" xfId="0" applyNumberFormat="1" applyFont="1" applyFill="1" applyBorder="1"/>
    <x:xf numFmtId="203" fontId="5" fillId="6" borderId="0" xfId="0" applyNumberFormat="1" applyFont="1" applyFill="1" applyBorder="1"/>
    <x:xf numFmtId="203" fontId="0" fillId="6" borderId="1" xfId="0" applyNumberFormat="1" applyFont="1" applyFill="1" applyBorder="1"/>
    <x:xf numFmtId="203" fontId="5" fillId="6" borderId="1" xfId="0" applyNumberFormat="1" applyFont="1" applyFill="1" applyBorder="1"/>
    <x:xf numFmtId="203" fontId="0" fillId="7" borderId="0" xfId="0" applyNumberFormat="1" applyFont="1" applyFill="1" applyBorder="1"/>
    <x:xf numFmtId="203" fontId="8" fillId="7" borderId="0" xfId="0" applyNumberFormat="1" applyFont="1" applyFill="1" applyBorder="1"/>
    <x:xf numFmtId="203" fontId="0" fillId="7" borderId="1" xfId="0" applyNumberFormat="1" applyFont="1" applyFill="1" applyBorder="1"/>
    <x:xf numFmtId="203" fontId="8" fillId="7" borderId="1" xfId="0" applyNumberFormat="1" applyFont="1" applyFill="1" applyBorder="1"/>
    <x:xf numFmtId="201" fontId="6" fillId="4" borderId="0" xfId="0" applyNumberFormat="1" applyFont="1" applyFill="1" applyBorder="1"/>
    <x:xf numFmtId="201" fontId="5" fillId="6" borderId="0" xfId="0" applyNumberFormat="1" applyFont="1" applyFill="1" applyBorder="1"/>
    <x:xf numFmtId="201" fontId="6" fillId="4" borderId="1" xfId="0" applyNumberFormat="1" applyFont="1" applyFill="1" applyBorder="1"/>
    <x:xf numFmtId="201" fontId="5" fillId="6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202" fontId="9" fillId="0" borderId="0" xfId="0" applyNumberFormat="1" applyFont="1" applyFill="1" applyBorder="1"/>
    <x:xf numFmtId="202" fontId="9" fillId="0" borderId="1" xfId="0" applyNumberFormat="1" applyFont="1" applyFill="1" applyBorder="1"/>
    <x:xf numFmtId="201" fontId="0" fillId="7" borderId="0" xfId="0" applyNumberFormat="1" applyFont="1" applyFill="1" applyBorder="1"/>
    <x:xf numFmtId="201" fontId="3" fillId="7" borderId="0" xfId="0" applyNumberFormat="1" applyFont="1" applyFill="1" applyBorder="1"/>
    <x:xf numFmtId="201" fontId="0" fillId="7" borderId="1" xfId="0" applyNumberFormat="1" applyFont="1" applyFill="1" applyBorder="1"/>
    <x:xf numFmtId="201" fontId="3" fillId="7" borderId="1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3" fillId="7" borderId="0" xfId="0" applyNumberFormat="1" applyFont="1" applyFill="1" applyBorder="1"/>
    <x:xf numFmtId="0" fontId="3" fillId="7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3" fillId="7" borderId="0" xfId="0" applyNumberFormat="1" applyFont="1" applyFill="1" applyBorder="1"/>
    <x:xf numFmtId="204" fontId="3" fillId="7" borderId="1" xfId="0" applyNumberFormat="1" applyFont="1" applyFill="1" applyBorder="1"/>
  </x:cellXfs>
  <x:cellStyles count="1">
    <x:cellStyle name="Normal" xfId="0"/>
  </x:cellStyles>
  <x:dxfs count="5">
    <x:dxf>
      <x:font>
        <x:color rgb="FFAD3535"/>
      </x:font>
    </x:dxf>
    <x:dxf>
      <x:font>
        <x:color rgb="FF0F766E"/>
      </x:font>
    </x:dxf>
    <x:dxf>
      <x:font>
        <x:color rgb="FFAD3535"/>
      </x:font>
      <x:fill>
        <x:patternFill patternType="solid">
          <x:bgColor rgb="FFFFF0C2"/>
        </x:patternFill>
      </x:fill>
    </x:dxf>
    <x:dxf>
      <x:font>
        <x:color rgb="FFAD3535"/>
      </x:font>
      <x:fill>
        <x:patternFill patternType="solid">
          <x:bgColor rgb="FFFBE7E6"/>
        </x:patternFill>
      </x:fill>
    </x:dxf>
    <x:dxf>
      <x:font>
        <x:b/>
        <x:color rgb="FF0B7845"/>
      </x:font>
      <x:fill>
        <x:patternFill patternType="solid">
          <x:bgColor rgb="FFD7F2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351ac74a64b5c" /><Relationship Type="http://schemas.openxmlformats.org/officeDocument/2006/relationships/theme" Target="/xl/theme/theme1.xml" Id="R40845922fb7a4ccd" /><Relationship Type="http://schemas.openxmlformats.org/officeDocument/2006/relationships/sharedStrings" Target="/xl/sharedStrings.xml" Id="R91048373969b49c3" /><Relationship Type="http://schemas.openxmlformats.org/officeDocument/2006/relationships/worksheet" Target="/xl/worksheets/sheet1.xml" Id="R6c4c23ecbd334dd1" /><Relationship Type="http://schemas.openxmlformats.org/officeDocument/2006/relationships/worksheet" Target="/xl/worksheets/sheet2.xml" Id="Rc3b6a91b2f194090" /><Relationship Type="http://schemas.openxmlformats.org/officeDocument/2006/relationships/worksheet" Target="/xl/worksheets/sheet3.xml" Id="R4f30329042e24dd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9a6214d831143fd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基準情境</c:v>
          </c:tx>
          <c:cat>
            <c:strRef>
              <c:f>'02_評量模型'!$A$9:$A$15</c:f>
              <c:strCache>
                <c:ptCount val="0"/>
              </c:strCache>
            </c:strRef>
          </c:cat>
          <c:val>
            <c:numRef>
              <c:f>'02_評量模型'!$D$9:$D$15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調整後</c:v>
          </c:tx>
          <c:cat>
            <c:strRef>
              <c:f>'02_評量模型'!$A$9:$A$15</c:f>
              <c:strCache>
                <c:ptCount val="0"/>
              </c:strCache>
            </c:strRef>
          </c:cat>
          <c:val>
            <c:numRef>
              <c:f>'02_評量模型'!$E$9:$E$15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12</xdr:col>
      <xdr:colOff>0</xdr:colOff>
      <xdr:row>6</xdr:row>
      <xdr:rowOff>0</xdr:rowOff>
    </xdr:from>
    <xdr:to>
      <xdr:col>21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9a6214d831143f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c59f3d8f00974c30" /></Relationships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32" hidden="0" customWidth="1"/>
    <x:col min="3" max="3" width="15" hidden="0" customWidth="1"/>
    <x:col min="4" max="4" width="47" hidden="0" customWidth="1"/>
    <x:col min="5" max="5" width="41" hidden="0" customWidth="1"/>
    <x:col min="6" max="6" width="45" hidden="0" customWidth="1"/>
    <x:col min="7" max="7" width="24" hidden="0" customWidth="1"/>
    <x:col min="8" max="8" width="40" hidden="0" customWidth="1"/>
    <x:col min="9" max="9" width="28" hidden="0" customWidth="1"/>
  </x:cols>
  <x:sheetData>
    <x:row r="1" ht="32" customHeight="1">
      <x:c r="A1" s="4" t="str">
        <x:v>好日子烘焙｜七項改善提案資料庫</x:v>
      </x:c>
      <x:c r="B1" s="4"/>
      <x:c r="C1" s="4"/>
      <x:c r="D1" s="4"/>
      <x:c r="E1" s="4"/>
      <x:c r="F1" s="4"/>
      <x:c r="G1" s="4"/>
      <x:c r="H1" s="4"/>
      <x:c r="I1" s="4"/>
    </x:row>
    <x:row r="2" ht="32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4" ht="30" customHeight="1">
      <x:c r="A4" s="9" t="str">
        <x:v>原始題目所提供的效益為聲明或預估，尚未經查核；不得自動視為已實現收益。</x:v>
      </x:c>
      <x:c r="B4" s="9"/>
      <x:c r="C4" s="9"/>
      <x:c r="D4" s="9"/>
      <x:c r="E4" s="9"/>
      <x:c r="F4" s="9"/>
      <x:c r="G4" s="9"/>
      <x:c r="H4" s="9"/>
      <x:c r="I4" s="9"/>
    </x:row>
    <x:row r="5">
      <x:c r="A5" t="str">
        <x:v>原題總預算（萬元）</x:v>
      </x:c>
      <x:c r="B5" s="13" t="n">
        <x:v>300</x:v>
      </x:c>
      <x:c r="D5" t="str">
        <x:v>提案數</x:v>
      </x:c>
      <x:c r="E5" t="n">
        <x:f>COUNTA(A9:A15)</x:f>
        <x:v>7</x:v>
      </x:c>
      <x:c r="G5" t="str">
        <x:v>資料日期</x:v>
      </x:c>
      <x:c r="H5" t="str">
        <x:v>2026-11-03</x:v>
      </x:c>
    </x:row>
    <x:row r="7" ht="26" customHeight="1">
      <x:c r="A7" s="18" t="str">
        <x:v>01  原始提案｜來源：使用者提供的案例</x:v>
      </x:c>
      <x:c r="B7" s="18"/>
      <x:c r="C7" s="18"/>
      <x:c r="D7" s="18"/>
      <x:c r="E7" s="18"/>
      <x:c r="F7" s="18"/>
      <x:c r="G7" s="18"/>
      <x:c r="H7" s="18"/>
      <x:c r="I7" s="18"/>
    </x:row>
    <x:row r="8" ht="31" customHeight="1">
      <x:c r="A8" s="24" t="str">
        <x:v>代號</x:v>
      </x:c>
      <x:c r="B8" s="24" t="str">
        <x:v>改善提案</x:v>
      </x:c>
      <x:c r="C8" s="24" t="str">
        <x:v>預算（萬元）</x:v>
      </x:c>
      <x:c r="D8" s="24" t="str">
        <x:v>題目提供的預期效益</x:v>
      </x:c>
      <x:c r="E8" s="24" t="str">
        <x:v>可直接計算或觀察事項</x:v>
      </x:c>
      <x:c r="F8" s="24" t="str">
        <x:v>主要缺少的資料</x:v>
      </x:c>
      <x:c r="G8" s="24" t="str">
        <x:v>原始證據狀態</x:v>
      </x:c>
      <x:c r="H8" s="24" t="str">
        <x:v>建議的核證方式</x:v>
      </x:c>
      <x:c r="I8" s="24" t="str">
        <x:v>資料來源</x:v>
      </x:c>
    </x:row>
    <x:row r="9" ht="68" customHeight="1">
      <x:c r="A9" s="32" t="str">
        <x:v>A</x:v>
      </x:c>
      <x:c r="B9" s="28" t="str">
        <x:v>6 家門市導入自助結帳機</x:v>
      </x:c>
      <x:c r="C9" s="36" t="n">
        <x:v>120</x:v>
      </x:c>
      <x:c r="D9" s="28" t="str">
        <x:v>尖峰時段排隊縮短；每店每月約省 60 個工時</x:v>
      </x:c>
      <x:c r="E9" s="28" t="str">
        <x:v>六店合計約 360 工時／月（估計）；每年約 4,320 工時</x:v>
      </x:c>
      <x:c r="F9" s="28" t="str">
        <x:v>工時是否可轉為人事成本節省、設備維護費、採用率、排隊基準</x:v>
      </x:c>
      <x:c r="G9" s="28" t="str">
        <x:v>題目預估／未核證</x:v>
      </x:c>
      <x:c r="H9" s="28" t="str">
        <x:v>查排隊紀錄、工時紀錄、薪資及設備報價</x:v>
      </x:c>
      <x:c r="I9" s="28" t="str">
        <x:v>使用者提供｜2026-11-03</x:v>
      </x:c>
    </x:row>
    <x:row r="10" ht="68" customHeight="1">
      <x:c r="A10" s="32" t="str">
        <x:v>B</x:v>
      </x:c>
      <x:c r="B10" s="28" t="str">
        <x:v>LINE 官方帳號會員喚回活動</x:v>
      </x:c>
      <x:c r="C10" s="36" t="n">
        <x:v>40</x:v>
      </x:c>
      <x:c r="D10" s="28" t="str">
        <x:v>喚回半年未消費會員；預估回購率提高 3%</x:v>
      </x:c>
      <x:c r="E10" s="28" t="str">
        <x:v>只有『回購率提高 3%』的預估；百分點與相對增幅未定義</x:v>
      </x:c>
      <x:c r="F10" s="28" t="str">
        <x:v>休眠會員人數、基準回購率、客單價、毛利率、行銷成本</x:v>
      </x:c>
      <x:c r="G10" s="28" t="str">
        <x:v>題目預估／未核證</x:v>
      </x:c>
      <x:c r="H10" s="28" t="str">
        <x:v>釐清回購率定義，做分組實驗及會員分析</x:v>
      </x:c>
      <x:c r="I10" s="28" t="str">
        <x:v>使用者提供｜2026-11-03</x:v>
      </x:c>
    </x:row>
    <x:row r="11" ht="68" customHeight="1">
      <x:c r="A11" s="32" t="str">
        <x:v>C</x:v>
      </x:c>
      <x:c r="B11" s="28" t="str">
        <x:v>中央工廠生產排程系統</x:v>
      </x:c>
      <x:c r="C11" s="36" t="n">
        <x:v>150</x:v>
      </x:c>
      <x:c r="D11" s="28" t="str">
        <x:v>麵包報廢率由 6% 降到 4%</x:v>
      </x:c>
      <x:c r="E11" s="28" t="str">
        <x:v>報廢率改善 2 個百分點；相對降幅約 33.3%</x:v>
      </x:c>
      <x:c r="F11" s="28" t="str">
        <x:v>產值與報廢品成本、導入時程、維運費、可實現程度</x:v>
      </x:c>
      <x:c r="G11" s="28" t="str">
        <x:v>題目預估／未核證</x:v>
      </x:c>
      <x:c r="H11" s="28" t="str">
        <x:v>取得報廢清冊、生產量、工廠流程資料</x:v>
      </x:c>
      <x:c r="I11" s="28" t="str">
        <x:v>使用者提供｜2026-11-03</x:v>
      </x:c>
    </x:row>
    <x:row r="12" ht="68" customHeight="1">
      <x:c r="A12" s="32" t="str">
        <x:v>D</x:v>
      </x:c>
      <x:c r="B12" s="28" t="str">
        <x:v>門市人員 AI 排班</x:v>
      </x:c>
      <x:c r="C12" s="36" t="n">
        <x:v>50</x:v>
      </x:c>
      <x:c r="D12" s="28" t="str">
        <x:v>減少加班費；每年約省 80 萬元</x:v>
      </x:c>
      <x:c r="E12" s="28" t="str">
        <x:v>未扣維運與折現的三年毛節省約 240 萬元（估計）</x:v>
      </x:c>
      <x:c r="F12" s="28" t="str">
        <x:v>工時合規、維運費、導入障礙、節省是否能全數實現</x:v>
      </x:c>
      <x:c r="G12" s="28" t="str">
        <x:v>題目預估／未核證</x:v>
      </x:c>
      <x:c r="H12" s="28" t="str">
        <x:v>比對薪資加班費、排班試行及系統報價</x:v>
      </x:c>
      <x:c r="I12" s="28" t="str">
        <x:v>使用者提供｜2026-11-03</x:v>
      </x:c>
    </x:row>
    <x:row r="13" ht="68" customHeight="1">
      <x:c r="A13" s="32" t="str">
        <x:v>E</x:v>
      </x:c>
      <x:c r="B13" s="28" t="str">
        <x:v>低糖系列新品研發</x:v>
      </x:c>
      <x:c r="C13" s="36" t="n">
        <x:v>60</x:v>
      </x:c>
      <x:c r="D13" s="28" t="str">
        <x:v>回應長輩及健康需求；新品業績貢獻尚難估計</x:v>
      </x:c>
      <x:c r="E13" s="28" t="str">
        <x:v>市場方向為敘述，暫無可核算財務效益</x:v>
      </x:c>
      <x:c r="F13" s="28" t="str">
        <x:v>市場容量、價格、毛利、研發成本、上市期程及回購</x:v>
      </x:c>
      <x:c r="G13" s="28" t="str">
        <x:v>敘述性主張／未核證</x:v>
      </x:c>
      <x:c r="H13" s="28" t="str">
        <x:v>消費者訪談、小量上市測試及成本估算</x:v>
      </x:c>
      <x:c r="I13" s="28" t="str">
        <x:v>使用者提供｜2026-11-03</x:v>
      </x:c>
    </x:row>
    <x:row r="14" ht="68" customHeight="1">
      <x:c r="A14" s="32" t="str">
        <x:v>F</x:v>
      </x:c>
      <x:c r="B14" s="28" t="str">
        <x:v>外送專屬包裝與菜單</x:v>
      </x:c>
      <x:c r="C14" s="36" t="n">
        <x:v>35</x:v>
      </x:c>
      <x:c r="D14" s="28" t="str">
        <x:v>外送占營收 12%；客訴多半來自蛋糕壓壞</x:v>
      </x:c>
      <x:c r="E14" s="28" t="str">
        <x:v>外送營收占比 12%；客訴沒有提供實際比例</x:v>
      </x:c>
      <x:c r="F14" s="28" t="str">
        <x:v>客訴件數、補償損失、單筆包裝成本、改善率</x:v>
      </x:c>
      <x:c r="G14" s="28" t="str">
        <x:v>題目敘述／未核證</x:v>
      </x:c>
      <x:c r="H14" s="28" t="str">
        <x:v>對照客訴分類、退款、運費與包材測試</x:v>
      </x:c>
      <x:c r="I14" s="28" t="str">
        <x:v>使用者提供｜2026-11-03</x:v>
      </x:c>
    </x:row>
    <x:row r="15" ht="68" customHeight="1">
      <x:c r="A15" s="32" t="str">
        <x:v>G</x:v>
      </x:c>
      <x:c r="B15" s="28" t="str">
        <x:v>門市冷藏櫃節能更新</x:v>
      </x:c>
      <x:c r="C15" s="36" t="n">
        <x:v>100</x:v>
      </x:c>
      <x:c r="D15" s="28" t="str">
        <x:v>每年電費約省 30 萬元；三年多回本</x:v>
      </x:c>
      <x:c r="E15" s="28" t="str">
        <x:v>忽略其他成本：簡單回收期約 3.33 年</x:v>
      </x:c>
      <x:c r="F15" s="28" t="str">
        <x:v>電費實測、使用年限、設備維護費、殘值及折現率</x:v>
      </x:c>
      <x:c r="G15" s="28" t="str">
        <x:v>題目預估／未核證</x:v>
      </x:c>
      <x:c r="H15" s="28" t="str">
        <x:v>核對用電、採購報價與設備保固年限</x:v>
      </x:c>
      <x:c r="I15" s="28" t="str">
        <x:v>使用者提供｜2026-11-03</x:v>
      </x:c>
    </x:row>
    <x:row r="18" ht="26" customHeight="1">
      <x:c r="A18" s="18" t="str">
        <x:v>02  資料分類與使用限制</x:v>
      </x:c>
      <x:c r="B18" s="18"/>
      <x:c r="C18" s="18"/>
      <x:c r="D18" s="18"/>
      <x:c r="E18" s="18"/>
      <x:c r="F18" s="18"/>
      <x:c r="G18" s="18"/>
      <x:c r="H18" s="18"/>
      <x:c r="I18" s="18"/>
    </x:row>
    <x:row r="19" ht="29" customHeight="1">
      <x:c r="A19" s="13" t="str">
        <x:v>已確認</x:v>
      </x:c>
      <x:c r="B19" s="28" t="str">
        <x:v>僅指原題確實提供這項數字或描述，不代表企業已驗證其真實性。</x:v>
      </x:c>
      <x:c r="C19" s="28"/>
      <x:c r="D19" s="28"/>
      <x:c r="E19" s="28"/>
      <x:c r="F19" s="28"/>
      <x:c r="G19" s="28"/>
      <x:c r="H19" s="28"/>
      <x:c r="I19" s="28"/>
    </x:row>
    <x:row r="20" ht="29" customHeight="1">
      <x:c r="A20" s="13" t="str">
        <x:v>推導結果</x:v>
      </x:c>
      <x:c r="B20" s="28" t="str">
        <x:v>可由題目已給資訊算出的算術結果，例如 6 × 60 × 12 小時；仍須檢查基礎資料。</x:v>
      </x:c>
      <x:c r="C20" s="28"/>
      <x:c r="D20" s="28"/>
      <x:c r="E20" s="28"/>
      <x:c r="F20" s="28"/>
      <x:c r="G20" s="28"/>
      <x:c r="H20" s="28"/>
      <x:c r="I20" s="28"/>
    </x:row>
    <x:row r="21" ht="29" customHeight="1">
      <x:c r="A21" s="13" t="str">
        <x:v>財務淨效益</x:v>
      </x:c>
      <x:c r="B21" s="28" t="str">
        <x:v>須扣除初期投資、維護與其他增量成本，且確認實際可實現的現金流量。</x:v>
      </x:c>
      <x:c r="C21" s="28"/>
      <x:c r="D21" s="28"/>
      <x:c r="E21" s="28"/>
      <x:c r="F21" s="28"/>
      <x:c r="G21" s="28"/>
      <x:c r="H21" s="28"/>
      <x:c r="I21" s="28"/>
    </x:row>
    <x:row r="22" ht="29" customHeight="1">
      <x:c r="A22" s="13" t="str">
        <x:v>模型示範值</x:v>
      </x:c>
      <x:c r="B22" s="28" t="str">
        <x:v>第二張表預放的一組純教學用假設數值，不能當作企業真實財務預測。</x:v>
      </x:c>
      <x:c r="C22" s="28"/>
      <x:c r="D22" s="28"/>
      <x:c r="E22" s="28"/>
      <x:c r="F22" s="28"/>
      <x:c r="G22" s="28"/>
      <x:c r="H22" s="28"/>
      <x:c r="I22" s="28"/>
    </x:row>
    <x:row r="23" ht="29" customHeight="1">
      <x:c r="A23" s="13" t="str">
        <x:v>人工核證</x:v>
      </x:c>
      <x:c r="B23" s="28" t="str">
        <x:v>使用者須提供來源或核准依據，才可把第二張表的「待驗證」改為「已核證」。</x:v>
      </x:c>
      <x:c r="C23" s="28"/>
      <x:c r="D23" s="28"/>
      <x:c r="E23" s="28"/>
      <x:c r="F23" s="28"/>
      <x:c r="G23" s="28"/>
      <x:c r="H23" s="28"/>
      <x:c r="I23" s="28"/>
    </x:row>
  </x:sheetData>
  <x:mergeCells>
    <x:mergeCell ref="A1:I2"/>
    <x:mergeCell ref="A4:I4"/>
    <x:mergeCell ref="A7:I7"/>
    <x:mergeCell ref="A18:I18"/>
    <x:mergeCell ref="B19:I19"/>
    <x:mergeCell ref="B20:I20"/>
    <x:mergeCell ref="B21:I21"/>
    <x:mergeCell ref="B22:I22"/>
    <x:mergeCell ref="B23:I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32" hidden="0" customWidth="1"/>
    <x:col min="3" max="3" width="16" hidden="0" customWidth="1"/>
    <x:col min="4" max="4" width="18" hidden="0" customWidth="1"/>
    <x:col min="5" max="5" width="19" hidden="0" customWidth="1"/>
    <x:col min="6" max="6" width="17" hidden="0" customWidth="1"/>
    <x:col min="7" max="7" width="17" hidden="0" customWidth="1"/>
    <x:col min="8" max="8" width="18" hidden="0" customWidth="1"/>
    <x:col min="9" max="9" width="19" hidden="0" customWidth="1"/>
    <x:col min="10" max="10" width="18" hidden="0" customWidth="1"/>
    <x:col min="11" max="11" width="24" hidden="0" customWidth="1"/>
    <x:col min="12" max="12" width="19" hidden="0" customWidth="1"/>
    <x:col min="13" max="13" width="20" hidden="0" customWidth="1"/>
    <x:col min="14" max="14" width="18" hidden="0" customWidth="1"/>
    <x:col min="15" max="15" width="18" hidden="0" customWidth="1"/>
    <x:col min="16" max="16" width="38" hidden="0" customWidth="1"/>
    <x:col min="17" max="17" width="18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</x:cols>
  <x:sheetData>
    <x:row r="1" ht="31" customHeight="1">
      <x:c r="A1" s="4" t="str">
        <x:v>改善投資評量｜可調參數 × 情境比較 × 三案最佳組合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31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</x:row>
    <x:row r="3" ht="31" customHeight="1">
      <x:c r="A3" s="9" t="str">
        <x:v>注意｜所有初始評分及三年淨效益均為教學示範假設，並非 AI 已驗證的推論。請先核證證據，再切換正式模式。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  <x:c r="P3" s="9"/>
      <x:c r="Q3" s="9"/>
      <x:c r="R3" s="9"/>
      <x:c r="S3" s="9"/>
      <x:c r="T3" s="9"/>
      <x:c r="U3" s="9"/>
    </x:row>
    <x:row r="5" ht="24" customHeight="1">
      <x:c r="A5" t="str">
        <x:v>運作模式</x:v>
      </x:c>
      <x:c r="B5" s="39" t="str">
        <x:v>示範</x:v>
      </x:c>
      <x:c r="C5" t="str">
        <x:v>情境預算（萬）</x:v>
      </x:c>
      <x:c r="D5" s="39" t="n">
        <x:v>300</x:v>
      </x:c>
      <x:c r="E5" t="str">
        <x:v>選取案數</x:v>
      </x:c>
      <x:c r="F5" s="42" t="n">
        <x:v>3</x:v>
      </x:c>
      <x:c r="G5" t="str">
        <x:v>權重核准</x:v>
      </x:c>
      <x:c r="H5" s="39" t="str">
        <x:v>否</x:v>
      </x:c>
      <x:c r="I5" t="str">
        <x:v>錨點核准</x:v>
      </x:c>
      <x:c r="J5" s="39" t="str">
        <x:v>否</x:v>
      </x:c>
      <x:c r="K5" t="str">
        <x:v>證據核准</x:v>
      </x:c>
      <x:c r="L5" s="39" t="str">
        <x:v>否</x:v>
      </x:c>
    </x:row>
    <x:row r="6" ht="29" customHeight="1">
      <x:c r="A6" s="45" t="str">
        <x:v>評量狀態</x:v>
      </x:c>
      <x:c r="B6" s="45" t="str">
        <x:f>IF(B5="示範","示範模式｜結果僅供比較",IF(AND(H5="是",J5="是",L5="是",K29="準則有效",COUNTIF(O33:O39,"已核證")=7,COUNTIF(N33:N39,"低")+COUNTIF(N33:N39,"無法判定")=0,COUNT(D33:M39)=70,MIN(E33:H39)&gt;=0,MAX(E33:H39)&lt;=4,MIN(J33:M39)&gt;=0,MAX(J33:M39)&lt;=4),"可正式評量｜仍須檢查排序敏感度","暫停正式評量｜確認權重、錨點及證據"))</x:f>
        <x:v>示範模式｜結果僅供比較</x:v>
      </x:c>
      <x:c r="C6" s="45"/>
      <x:c r="D6" s="45"/>
      <x:c r="E6" s="45"/>
      <x:c r="F6" s="45"/>
      <x:c r="G6" s="45"/>
      <x:c r="H6" s="45"/>
      <x:c r="I6" s="45"/>
      <x:c r="J6" s="45"/>
      <x:c r="K6" s="45"/>
      <x:c r="L6" s="45"/>
    </x:row>
    <x:row r="7" ht="26" customHeight="1">
      <x:c r="A7" s="18" t="str">
        <x:v>01  個別提案結果總覽｜右側圖表同步更新</x:v>
      </x:c>
      <x:c r="B7" s="18"/>
      <x:c r="C7" s="18"/>
      <x:c r="D7" s="18"/>
      <x:c r="E7" s="18"/>
      <x:c r="F7" s="18"/>
      <x:c r="G7" s="18"/>
      <x:c r="H7" s="18"/>
      <x:c r="I7" s="18"/>
      <x:c r="J7" s="18"/>
      <x:c r="K7" s="18"/>
    </x:row>
    <x:row r="8" ht="31" customHeight="1">
      <x:c r="A8" s="24" t="str">
        <x:v>代號</x:v>
      </x:c>
      <x:c r="B8" s="24" t="str">
        <x:v>提案</x:v>
      </x:c>
      <x:c r="C8" s="24" t="str">
        <x:v>預算
萬元</x:v>
      </x:c>
      <x:c r="D8" s="24" t="str">
        <x:v>基準分
0–100</x:v>
      </x:c>
      <x:c r="E8" s="24" t="str">
        <x:v>情境分
0–100</x:v>
      </x:c>
      <x:c r="F8" s="24" t="str">
        <x:v>分數變化</x:v>
      </x:c>
      <x:c r="G8" s="24" t="str">
        <x:v>基準名次</x:v>
      </x:c>
      <x:c r="H8" s="24" t="str">
        <x:v>情境名次</x:v>
      </x:c>
      <x:c r="I8" s="24" t="str">
        <x:v>信心水準</x:v>
      </x:c>
      <x:c r="J8" s="24" t="str">
        <x:v>核證狀態</x:v>
      </x:c>
      <x:c r="K8" s="24" t="str">
        <x:v>情境最佳組合</x:v>
      </x:c>
    </x:row>
    <x:row r="9" ht="27" customHeight="1">
      <x:c r="A9" t="str">
        <x:f>A43</x:f>
        <x:v>A</x:v>
      </x:c>
      <x:c r="B9" s="28" t="str">
        <x:f>INDEX('01_提案資料'!$B$9:$B$15,MATCH(A9,'01_提案資料'!$A$9:$A$15,0))</x:f>
        <x:v>6 家門市導入自助結帳機</x:v>
      </x:c>
      <x:c r="C9" s="50" t="n">
        <x:f>B43</x:f>
        <x:v>120</x:v>
      </x:c>
      <x:c r="D9" s="80" t="n">
        <x:f>M43</x:f>
        <x:v>58.75</x:v>
      </x:c>
      <x:c r="E9" s="80" t="n">
        <x:f>N43</x:f>
        <x:v>58.75</x:v>
      </x:c>
      <x:c r="F9" s="80" t="n">
        <x:f>O43</x:f>
        <x:v>0</x:v>
      </x:c>
      <x:c r="G9" t="n">
        <x:f>P43</x:f>
        <x:v>5</x:v>
      </x:c>
      <x:c r="H9" t="n">
        <x:f>Q43</x:f>
        <x:v>5</x:v>
      </x:c>
      <x:c r="I9" t="str">
        <x:f>N33</x:f>
        <x:v>低</x:v>
      </x:c>
      <x:c r="J9" t="str">
        <x:f>O33</x:f>
        <x:v>待驗證</x:v>
      </x:c>
      <x:c r="K9" t="str">
        <x:f>IF(OR(A9=$B$20,A9=$C$20,A9=$D$20),"入選","")</x:f>
      </x:c>
    </x:row>
    <x:row r="10" ht="27" customHeight="1">
      <x:c r="A10" t="str">
        <x:f>A44</x:f>
        <x:v>B</x:v>
      </x:c>
      <x:c r="B10" s="28" t="str">
        <x:f>INDEX('01_提案資料'!$B$9:$B$15,MATCH(A10,'01_提案資料'!$A$9:$A$15,0))</x:f>
        <x:v>LINE 官方帳號會員喚回活動</x:v>
      </x:c>
      <x:c r="C10" s="50" t="n">
        <x:f>B44</x:f>
        <x:v>40</x:v>
      </x:c>
      <x:c r="D10" s="80" t="n">
        <x:f>M44</x:f>
        <x:v>62.5</x:v>
      </x:c>
      <x:c r="E10" s="80" t="n">
        <x:f>N44</x:f>
        <x:v>62.5</x:v>
      </x:c>
      <x:c r="F10" s="80" t="n">
        <x:f>O44</x:f>
        <x:v>0</x:v>
      </x:c>
      <x:c r="G10" t="n">
        <x:f>P44</x:f>
        <x:v>4</x:v>
      </x:c>
      <x:c r="H10" t="n">
        <x:f>Q44</x:f>
        <x:v>4</x:v>
      </x:c>
      <x:c r="I10" t="str">
        <x:f>N34</x:f>
        <x:v>低</x:v>
      </x:c>
      <x:c r="J10" t="str">
        <x:f>O34</x:f>
        <x:v>待驗證</x:v>
      </x:c>
      <x:c r="K10" t="str">
        <x:f>IF(OR(A10=$B$20,A10=$C$20,A10=$D$20),"入選","")</x:f>
      </x:c>
    </x:row>
    <x:row r="11" ht="27" customHeight="1">
      <x:c r="A11" t="str">
        <x:f>A45</x:f>
        <x:v>C</x:v>
      </x:c>
      <x:c r="B11" s="28" t="str">
        <x:f>INDEX('01_提案資料'!$B$9:$B$15,MATCH(A11,'01_提案資料'!$A$9:$A$15,0))</x:f>
        <x:v>中央工廠生產排程系統</x:v>
      </x:c>
      <x:c r="C11" s="50" t="n">
        <x:f>B45</x:f>
        <x:v>150</x:v>
      </x:c>
      <x:c r="D11" s="80" t="n">
        <x:f>M45</x:f>
        <x:v>70</x:v>
      </x:c>
      <x:c r="E11" s="80" t="n">
        <x:f>N45</x:f>
        <x:v>70</x:v>
      </x:c>
      <x:c r="F11" s="80" t="n">
        <x:f>O45</x:f>
        <x:v>0</x:v>
      </x:c>
      <x:c r="G11" t="n">
        <x:f>P45</x:f>
        <x:v>2</x:v>
      </x:c>
      <x:c r="H11" t="n">
        <x:f>Q45</x:f>
        <x:v>2</x:v>
      </x:c>
      <x:c r="I11" t="str">
        <x:f>N35</x:f>
        <x:v>低</x:v>
      </x:c>
      <x:c r="J11" t="str">
        <x:f>O35</x:f>
        <x:v>待驗證</x:v>
      </x:c>
      <x:c r="K11" t="str">
        <x:f>IF(OR(A11=$B$20,A11=$C$20,A11=$D$20),"入選","")</x:f>
        <x:v>入選</x:v>
      </x:c>
    </x:row>
    <x:row r="12" ht="27" customHeight="1">
      <x:c r="A12" t="str">
        <x:f>A46</x:f>
        <x:v>D</x:v>
      </x:c>
      <x:c r="B12" s="28" t="str">
        <x:f>INDEX('01_提案資料'!$B$9:$B$15,MATCH(A12,'01_提案資料'!$A$9:$A$15,0))</x:f>
        <x:v>門市人員 AI 排班</x:v>
      </x:c>
      <x:c r="C12" s="50" t="n">
        <x:f>B46</x:f>
        <x:v>50</x:v>
      </x:c>
      <x:c r="D12" s="80" t="n">
        <x:f>M46</x:f>
        <x:v>68.75</x:v>
      </x:c>
      <x:c r="E12" s="80" t="n">
        <x:f>N46</x:f>
        <x:v>68.75</x:v>
      </x:c>
      <x:c r="F12" s="80" t="n">
        <x:f>O46</x:f>
        <x:v>0</x:v>
      </x:c>
      <x:c r="G12" t="n">
        <x:f>P46</x:f>
        <x:v>3</x:v>
      </x:c>
      <x:c r="H12" t="n">
        <x:f>Q46</x:f>
        <x:v>3</x:v>
      </x:c>
      <x:c r="I12" t="str">
        <x:f>N36</x:f>
        <x:v>低</x:v>
      </x:c>
      <x:c r="J12" t="str">
        <x:f>O36</x:f>
        <x:v>待驗證</x:v>
      </x:c>
      <x:c r="K12" t="str">
        <x:f>IF(OR(A12=$B$20,A12=$C$20,A12=$D$20),"入選","")</x:f>
        <x:v>入選</x:v>
      </x:c>
    </x:row>
    <x:row r="13" ht="27" customHeight="1">
      <x:c r="A13" t="str">
        <x:f>A47</x:f>
        <x:v>E</x:v>
      </x:c>
      <x:c r="B13" s="28" t="str">
        <x:f>INDEX('01_提案資料'!$B$9:$B$15,MATCH(A13,'01_提案資料'!$A$9:$A$15,0))</x:f>
        <x:v>低糖系列新品研發</x:v>
      </x:c>
      <x:c r="C13" s="50" t="n">
        <x:f>B47</x:f>
        <x:v>60</x:v>
      </x:c>
      <x:c r="D13" s="80" t="n">
        <x:f>M47</x:f>
        <x:v>58.75</x:v>
      </x:c>
      <x:c r="E13" s="80" t="n">
        <x:f>N47</x:f>
        <x:v>58.75</x:v>
      </x:c>
      <x:c r="F13" s="80" t="n">
        <x:f>O47</x:f>
        <x:v>0</x:v>
      </x:c>
      <x:c r="G13" t="n">
        <x:f>P47</x:f>
        <x:v>6</x:v>
      </x:c>
      <x:c r="H13" t="n">
        <x:f>Q47</x:f>
        <x:v>6</x:v>
      </x:c>
      <x:c r="I13" t="str">
        <x:f>N37</x:f>
        <x:v>低</x:v>
      </x:c>
      <x:c r="J13" t="str">
        <x:f>O37</x:f>
        <x:v>待驗證</x:v>
      </x:c>
      <x:c r="K13" t="str">
        <x:f>IF(OR(A13=$B$20,A13=$C$20,A13=$D$20),"入選","")</x:f>
      </x:c>
    </x:row>
    <x:row r="14" ht="27" customHeight="1">
      <x:c r="A14" t="str">
        <x:f>A48</x:f>
        <x:v>F</x:v>
      </x:c>
      <x:c r="B14" s="28" t="str">
        <x:f>INDEX('01_提案資料'!$B$9:$B$15,MATCH(A14,'01_提案資料'!$A$9:$A$15,0))</x:f>
        <x:v>外送專屬包裝與菜單</x:v>
      </x:c>
      <x:c r="C14" s="50" t="n">
        <x:f>B48</x:f>
        <x:v>35</x:v>
      </x:c>
      <x:c r="D14" s="80" t="n">
        <x:f>M48</x:f>
        <x:v>71.25</x:v>
      </x:c>
      <x:c r="E14" s="80" t="n">
        <x:f>N48</x:f>
        <x:v>71.25</x:v>
      </x:c>
      <x:c r="F14" s="80" t="n">
        <x:f>O48</x:f>
        <x:v>0</x:v>
      </x:c>
      <x:c r="G14" t="n">
        <x:f>P48</x:f>
        <x:v>1</x:v>
      </x:c>
      <x:c r="H14" t="n">
        <x:f>Q48</x:f>
        <x:v>1</x:v>
      </x:c>
      <x:c r="I14" t="str">
        <x:f>N38</x:f>
        <x:v>低</x:v>
      </x:c>
      <x:c r="J14" t="str">
        <x:f>O38</x:f>
        <x:v>待驗證</x:v>
      </x:c>
      <x:c r="K14" t="str">
        <x:f>IF(OR(A14=$B$20,A14=$C$20,A14=$D$20),"入選","")</x:f>
        <x:v>入選</x:v>
      </x:c>
    </x:row>
    <x:row r="15" ht="27" customHeight="1">
      <x:c r="A15" t="str">
        <x:f>A49</x:f>
        <x:v>G</x:v>
      </x:c>
      <x:c r="B15" s="28" t="str">
        <x:f>INDEX('01_提案資料'!$B$9:$B$15,MATCH(A15,'01_提案資料'!$A$9:$A$15,0))</x:f>
        <x:v>門市冷藏櫃節能更新</x:v>
      </x:c>
      <x:c r="C15" s="50" t="n">
        <x:f>B49</x:f>
        <x:v>100</x:v>
      </x:c>
      <x:c r="D15" s="80" t="n">
        <x:f>M49</x:f>
        <x:v>38.75</x:v>
      </x:c>
      <x:c r="E15" s="80" t="n">
        <x:f>N49</x:f>
        <x:v>38.75</x:v>
      </x:c>
      <x:c r="F15" s="80" t="n">
        <x:f>O49</x:f>
        <x:v>0</x:v>
      </x:c>
      <x:c r="G15" t="n">
        <x:f>P49</x:f>
        <x:v>7</x:v>
      </x:c>
      <x:c r="H15" t="n">
        <x:f>Q49</x:f>
        <x:v>7</x:v>
      </x:c>
      <x:c r="I15" t="str">
        <x:f>N39</x:f>
        <x:v>低</x:v>
      </x:c>
      <x:c r="J15" t="str">
        <x:f>O39</x:f>
        <x:v>待驗證</x:v>
      </x:c>
      <x:c r="K15" t="str">
        <x:f>IF(OR(A15=$B$20,A15=$C$20,A15=$D$20),"入選","")</x:f>
      </x:c>
    </x:row>
    <x:row r="17" ht="26" customHeight="1">
      <x:c r="A17" s="18" t="str">
        <x:v>02  三案投資組合｜基準與情境各自求最佳</x:v>
      </x:c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</x:row>
    <x:row r="18" ht="31" customHeight="1">
      <x:c r="A18" s="24" t="str">
        <x:v>比較情境</x:v>
      </x:c>
      <x:c r="B18" s="24" t="str">
        <x:v>提案一</x:v>
      </x:c>
      <x:c r="C18" s="24" t="str">
        <x:v>提案二</x:v>
      </x:c>
      <x:c r="D18" s="24" t="str">
        <x:v>提案三</x:v>
      </x:c>
      <x:c r="E18" s="24" t="str">
        <x:v>組合預算
萬元</x:v>
      </x:c>
      <x:c r="F18" s="24" t="str">
        <x:v>基準總分</x:v>
      </x:c>
      <x:c r="G18" s="24" t="str">
        <x:v>情境總分</x:v>
      </x:c>
      <x:c r="H18" s="24" t="str">
        <x:v>剩餘預算
萬元</x:v>
      </x:c>
    </x:row>
    <x:row r="19" ht="29" customHeight="1">
      <x:c r="A19" t="str">
        <x:v>基準最佳</x:v>
      </x:c>
      <x:c r="B19" t="str">
        <x:f>IFERROR(INDEX($A$53:$A$87,MATCH(1,$I$53:$I$87,0)),"")</x:f>
        <x:v>C</x:v>
      </x:c>
      <x:c r="C19" t="str">
        <x:f>IFERROR(INDEX($B$53:$B$87,MATCH(1,$I$53:$I$87,0)),"")</x:f>
        <x:v>D</x:v>
      </x:c>
      <x:c r="D19" t="str">
        <x:f>IFERROR(INDEX($C$53:$C$87,MATCH(1,$I$53:$I$87,0)),"")</x:f>
        <x:v>F</x:v>
      </x:c>
      <x:c r="E19" s="80" t="n">
        <x:f>IFERROR(INDEX($D$53:$D$87,MATCH(1,$I$53:$I$87,0)),"")</x:f>
        <x:v>235</x:v>
      </x:c>
      <x:c r="F19" s="80" t="n">
        <x:f>IFERROR(INDEX($F$53:$F$87,MATCH(1,$I$53:$I$87,0)),"")</x:f>
        <x:v>210</x:v>
      </x:c>
      <x:c r="G19" s="80" t="n">
        <x:f>IFERROR(INDEX($G$53:$G$87,MATCH(1,$I$53:$I$87,0)),"")</x:f>
        <x:v>210</x:v>
      </x:c>
      <x:c r="H19" s="50" t="n">
        <x:f>IF(E19="","",$D$5-E19)</x:f>
        <x:v>65</x:v>
      </x:c>
    </x:row>
    <x:row r="20" ht="29" customHeight="1">
      <x:c r="A20" t="str">
        <x:v>情境最佳</x:v>
      </x:c>
      <x:c r="B20" t="str">
        <x:f>IFERROR(INDEX($A$53:$A$87,MATCH(1,$J$53:$J$87,0)),"")</x:f>
        <x:v>C</x:v>
      </x:c>
      <x:c r="C20" t="str">
        <x:f>IFERROR(INDEX($B$53:$B$87,MATCH(1,$J$53:$J$87,0)),"")</x:f>
        <x:v>D</x:v>
      </x:c>
      <x:c r="D20" t="str">
        <x:f>IFERROR(INDEX($C$53:$C$87,MATCH(1,$J$53:$J$87,0)),"")</x:f>
        <x:v>F</x:v>
      </x:c>
      <x:c r="E20" s="80" t="n">
        <x:f>IFERROR(INDEX($D$53:$D$87,MATCH(1,$J$53:$J$87,0)),"")</x:f>
        <x:v>235</x:v>
      </x:c>
      <x:c r="F20" s="80" t="n">
        <x:f>IFERROR(INDEX($F$53:$F$87,MATCH(1,$J$53:$J$87,0)),"")</x:f>
        <x:v>210</x:v>
      </x:c>
      <x:c r="G20" s="80" t="n">
        <x:f>IFERROR(INDEX($G$53:$G$87,MATCH(1,$J$53:$J$87,0)),"")</x:f>
        <x:v>210</x:v>
      </x:c>
      <x:c r="H20" s="50" t="n">
        <x:f>IF(E20="","",$D$5-E20)</x:f>
        <x:v>65</x:v>
      </x:c>
    </x:row>
    <x:row r="22" ht="26" customHeight="1">
      <x:c r="A22" s="18" t="str">
        <x:v>03  評分規則與目標｜C–D 權重、H–J 門檻均可調</x:v>
      </x:c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</x:row>
    <x:row r="23" ht="31" customHeight="1">
      <x:c r="A23" s="24" t="str">
        <x:v>評量構面</x:v>
      </x:c>
      <x:c r="B23" s="24" t="str">
        <x:v>指標單位</x:v>
      </x:c>
      <x:c r="C23" s="24" t="str">
        <x:v>基準權重</x:v>
      </x:c>
      <x:c r="D23" s="24" t="str">
        <x:v>情境權重</x:v>
      </x:c>
      <x:c r="E23" s="24" t="str">
        <x:v>基準最低
門檻</x:v>
      </x:c>
      <x:c r="F23" s="24" t="str">
        <x:v>基準目標</x:v>
      </x:c>
      <x:c r="G23" s="24" t="str">
        <x:v>基準卓越</x:v>
      </x:c>
      <x:c r="H23" s="24" t="str">
        <x:v>情境最低
門檻</x:v>
      </x:c>
      <x:c r="I23" s="24" t="str">
        <x:v>情境目標</x:v>
      </x:c>
      <x:c r="J23" s="24" t="str">
        <x:v>情境卓越</x:v>
      </x:c>
      <x:c r="K23" s="24" t="str">
        <x:v>門檻備註</x:v>
      </x:c>
    </x:row>
    <x:row r="24" ht="27" customHeight="1">
      <x:c r="A24" s="28" t="str">
        <x:v>財務效益</x:v>
      </x:c>
      <x:c r="B24" s="28" t="str">
        <x:v>三年淨效益／萬元</x:v>
      </x:c>
      <x:c r="C24" s="55" t="n">
        <x:v>0.35</x:v>
      </x:c>
      <x:c r="D24" s="55" t="n">
        <x:v>0.35</x:v>
      </x:c>
      <x:c r="E24" s="62" t="n">
        <x:v>10</x:v>
      </x:c>
      <x:c r="F24" s="62" t="n">
        <x:v>100</x:v>
      </x:c>
      <x:c r="G24" s="62" t="n">
        <x:v>200</x:v>
      </x:c>
      <x:c r="H24" s="63" t="n">
        <x:v>10</x:v>
      </x:c>
      <x:c r="I24" s="63" t="n">
        <x:v>100</x:v>
      </x:c>
      <x:c r="J24" s="63" t="n">
        <x:v>200</x:v>
      </x:c>
      <x:c r="K24" s="28" t="str">
        <x:v>必須扣除投資與相關增量成本</x:v>
      </x:c>
    </x:row>
    <x:row r="25" ht="27" customHeight="1">
      <x:c r="A25" s="28" t="str">
        <x:v>顧客及產品品質</x:v>
      </x:c>
      <x:c r="B25" s="28" t="str">
        <x:v>專家評估原始值 0–4</x:v>
      </x:c>
      <x:c r="C25" s="55" t="n">
        <x:v>0.2</x:v>
      </x:c>
      <x:c r="D25" s="55" t="n">
        <x:v>0.2</x:v>
      </x:c>
      <x:c r="E25" s="62" t="n">
        <x:v>1.5</x:v>
      </x:c>
      <x:c r="F25" s="62" t="n">
        <x:v>2.5</x:v>
      </x:c>
      <x:c r="G25" s="62" t="n">
        <x:v>3.5</x:v>
      </x:c>
      <x:c r="H25" s="63" t="n">
        <x:v>1.5</x:v>
      </x:c>
      <x:c r="I25" s="63" t="n">
        <x:v>2.5</x:v>
      </x:c>
      <x:c r="J25" s="63" t="n">
        <x:v>3.5</x:v>
      </x:c>
      <x:c r="K25" s="28" t="str">
        <x:v>驗證客訴、留存、品質等基礎資料</x:v>
      </x:c>
    </x:row>
    <x:row r="26" ht="27" customHeight="1">
      <x:c r="A26" s="28" t="str">
        <x:v>營運改善</x:v>
      </x:c>
      <x:c r="B26" s="28" t="str">
        <x:v>專家評估原始值 0–4</x:v>
      </x:c>
      <x:c r="C26" s="55" t="n">
        <x:v>0.15</x:v>
      </x:c>
      <x:c r="D26" s="55" t="n">
        <x:v>0.15</x:v>
      </x:c>
      <x:c r="E26" s="62" t="n">
        <x:v>1.5</x:v>
      </x:c>
      <x:c r="F26" s="62" t="n">
        <x:v>2.5</x:v>
      </x:c>
      <x:c r="G26" s="62" t="n">
        <x:v>3.5</x:v>
      </x:c>
      <x:c r="H26" s="63" t="n">
        <x:v>1.5</x:v>
      </x:c>
      <x:c r="I26" s="63" t="n">
        <x:v>2.5</x:v>
      </x:c>
      <x:c r="J26" s="63" t="n">
        <x:v>3.5</x:v>
      </x:c>
      <x:c r="K26" s="28" t="str">
        <x:v>排除已納入財務效益的重複計算</x:v>
      </x:c>
    </x:row>
    <x:row r="27" ht="27" customHeight="1">
      <x:c r="A27" s="28" t="str">
        <x:v>執行可行性</x:v>
      </x:c>
      <x:c r="B27" s="28" t="str">
        <x:v>專家評估原始值 0–4</x:v>
      </x:c>
      <x:c r="C27" s="55" t="n">
        <x:v>0.15</x:v>
      </x:c>
      <x:c r="D27" s="55" t="n">
        <x:v>0.15</x:v>
      </x:c>
      <x:c r="E27" s="62" t="n">
        <x:v>1.5</x:v>
      </x:c>
      <x:c r="F27" s="62" t="n">
        <x:v>2.5</x:v>
      </x:c>
      <x:c r="G27" s="62" t="n">
        <x:v>3.5</x:v>
      </x:c>
      <x:c r="H27" s="63" t="n">
        <x:v>1.5</x:v>
      </x:c>
      <x:c r="I27" s="63" t="n">
        <x:v>2.5</x:v>
      </x:c>
      <x:c r="J27" s="63" t="n">
        <x:v>3.5</x:v>
      </x:c>
      <x:c r="K27" s="28" t="str">
        <x:v>數值愈高代表愈易落地</x:v>
      </x:c>
    </x:row>
    <x:row r="28" ht="27" customHeight="1">
      <x:c r="A28" s="28" t="str">
        <x:v>策略與長期成長</x:v>
      </x:c>
      <x:c r="B28" s="28" t="str">
        <x:v>專家評估原始值 0–4</x:v>
      </x:c>
      <x:c r="C28" s="55" t="n">
        <x:v>0.15</x:v>
      </x:c>
      <x:c r="D28" s="55" t="n">
        <x:v>0.15</x:v>
      </x:c>
      <x:c r="E28" s="62" t="n">
        <x:v>1.5</x:v>
      </x:c>
      <x:c r="F28" s="62" t="n">
        <x:v>2.5</x:v>
      </x:c>
      <x:c r="G28" s="62" t="n">
        <x:v>3.5</x:v>
      </x:c>
      <x:c r="H28" s="63" t="n">
        <x:v>1.5</x:v>
      </x:c>
      <x:c r="I28" s="63" t="n">
        <x:v>2.5</x:v>
      </x:c>
      <x:c r="J28" s="63" t="n">
        <x:v>3.5</x:v>
      </x:c>
      <x:c r="K28" s="28" t="str">
        <x:v>由決策者先確認策略目標</x:v>
      </x:c>
    </x:row>
    <x:row r="29">
      <x:c r="A29" t="str">
        <x:v>權重合計</x:v>
      </x:c>
      <x:c r="C29" s="59" t="n">
        <x:f>SUM(C24:C28)</x:f>
        <x:v>1</x:v>
      </x:c>
      <x:c r="D29" s="59" t="n">
        <x:f>SUM(D24:D28)</x:f>
        <x:v>1</x:v>
      </x:c>
      <x:c r="K29" s="78" t="str">
        <x:f>IF(AND(ABS(C29-1)&lt;0.000001,ABS(D29-1)&lt;0.000001,MIN(C24:D28)&gt;=0,MAX(C24:D28)&lt;=1,AND(E24&lt;F24,F24&lt;G24,H24&lt;I24,I24&lt;J24),AND(E25&lt;F25,F25&lt;G25,H25&lt;I25,I25&lt;J25),AND(E26&lt;F26,F26&lt;G26,H26&lt;I26,I26&lt;J26),AND(E27&lt;F27,F27&lt;G27,H27&lt;I27,I27&lt;J27),AND(E28&lt;F28,F28&lt;G28,H28&lt;I28,I28&lt;J28)),"準則有效","請修正權重或門檻")</x:f>
        <x:v>準則有效</x:v>
      </x:c>
    </x:row>
    <x:row r="31" ht="26" customHeight="1">
      <x:c r="A31" s="18" t="str">
        <x:v>04  模型原始輸入｜黃色為使用者可編修的示範值；請替換為有依據的評估</x:v>
      </x:c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</x:row>
    <x:row r="32" ht="31" customHeight="1">
      <x:c r="A32" s="24" t="str">
        <x:v>代號</x:v>
      </x:c>
      <x:c r="B32" s="24" t="str">
        <x:v>提案</x:v>
      </x:c>
      <x:c r="C32" s="24" t="str">
        <x:v>預算
萬元</x:v>
      </x:c>
      <x:c r="D32" s="24" t="str">
        <x:v>基準三年
淨效益</x:v>
      </x:c>
      <x:c r="E32" s="24" t="str">
        <x:v>基準
顧客</x:v>
      </x:c>
      <x:c r="F32" s="24" t="str">
        <x:v>基準
營運</x:v>
      </x:c>
      <x:c r="G32" s="24" t="str">
        <x:v>基準
可行</x:v>
      </x:c>
      <x:c r="H32" s="24" t="str">
        <x:v>基準
策略</x:v>
      </x:c>
      <x:c r="I32" s="24" t="str">
        <x:v>情境三年
淨效益</x:v>
      </x:c>
      <x:c r="J32" s="24" t="str">
        <x:v>情境
顧客</x:v>
      </x:c>
      <x:c r="K32" s="24" t="str">
        <x:v>情境
營運</x:v>
      </x:c>
      <x:c r="L32" s="24" t="str">
        <x:v>情境
可行</x:v>
      </x:c>
      <x:c r="M32" s="24" t="str">
        <x:v>情境
策略</x:v>
      </x:c>
      <x:c r="N32" s="24" t="str">
        <x:v>證據信心</x:v>
      </x:c>
      <x:c r="O32" s="24" t="str">
        <x:v>核證狀態</x:v>
      </x:c>
      <x:c r="P32" s="24" t="str">
        <x:v>資料與假設備註</x:v>
      </x:c>
    </x:row>
    <x:row r="33" ht="28" customHeight="1">
      <x:c r="A33" s="66" t="str">
        <x:f>'01_提案資料'!A9</x:f>
        <x:v>A</x:v>
      </x:c>
      <x:c r="B33" s="74" t="str">
        <x:f>'01_提案資料'!B9</x:f>
        <x:v>6 家門市導入自助結帳機</x:v>
      </x:c>
      <x:c r="C33" s="68" t="n">
        <x:f>'01_提案資料'!C9</x:f>
        <x:v>120</x:v>
      </x:c>
      <x:c r="D33" s="63" t="n">
        <x:v>45</x:v>
      </x:c>
      <x:c r="E33" s="63" t="n">
        <x:v>3</x:v>
      </x:c>
      <x:c r="F33" s="63" t="n">
        <x:v>3</x:v>
      </x:c>
      <x:c r="G33" s="63" t="n">
        <x:v>2</x:v>
      </x:c>
      <x:c r="H33" s="63" t="n">
        <x:v>2</x:v>
      </x:c>
      <x:c r="I33" s="63" t="n">
        <x:v>45</x:v>
      </x:c>
      <x:c r="J33" s="63" t="n">
        <x:v>3</x:v>
      </x:c>
      <x:c r="K33" s="63" t="n">
        <x:v>3</x:v>
      </x:c>
      <x:c r="L33" s="63" t="n">
        <x:v>2</x:v>
      </x:c>
      <x:c r="M33" s="63" t="n">
        <x:v>2</x:v>
      </x:c>
      <x:c r="N33" s="39" t="str">
        <x:v>低</x:v>
      </x:c>
      <x:c r="O33" s="39" t="str">
        <x:v>待驗證</x:v>
      </x:c>
      <x:c r="P33" s="76" t="str">
        <x:v>純示範假設，請提供計算依據及人工審查</x:v>
      </x:c>
    </x:row>
    <x:row r="34" ht="28" customHeight="1">
      <x:c r="A34" s="66" t="str">
        <x:f>'01_提案資料'!A10</x:f>
        <x:v>B</x:v>
      </x:c>
      <x:c r="B34" s="74" t="str">
        <x:f>'01_提案資料'!B10</x:f>
        <x:v>LINE 官方帳號會員喚回活動</x:v>
      </x:c>
      <x:c r="C34" s="68" t="n">
        <x:f>'01_提案資料'!C10</x:f>
        <x:v>40</x:v>
      </x:c>
      <x:c r="D34" s="63" t="n">
        <x:v>35</x:v>
      </x:c>
      <x:c r="E34" s="63" t="n">
        <x:v>3</x:v>
      </x:c>
      <x:c r="F34" s="63" t="n">
        <x:v>1</x:v>
      </x:c>
      <x:c r="G34" s="63" t="n">
        <x:v>4</x:v>
      </x:c>
      <x:c r="H34" s="63" t="n">
        <x:v>3</x:v>
      </x:c>
      <x:c r="I34" s="63" t="n">
        <x:v>35</x:v>
      </x:c>
      <x:c r="J34" s="63" t="n">
        <x:v>3</x:v>
      </x:c>
      <x:c r="K34" s="63" t="n">
        <x:v>1</x:v>
      </x:c>
      <x:c r="L34" s="63" t="n">
        <x:v>4</x:v>
      </x:c>
      <x:c r="M34" s="63" t="n">
        <x:v>3</x:v>
      </x:c>
      <x:c r="N34" s="39" t="str">
        <x:v>低</x:v>
      </x:c>
      <x:c r="O34" s="39" t="str">
        <x:v>待驗證</x:v>
      </x:c>
      <x:c r="P34" s="76" t="str">
        <x:v>純示範假設，請提供計算依據及人工審查</x:v>
      </x:c>
    </x:row>
    <x:row r="35" ht="28" customHeight="1">
      <x:c r="A35" s="66" t="str">
        <x:f>'01_提案資料'!A11</x:f>
        <x:v>C</x:v>
      </x:c>
      <x:c r="B35" s="74" t="str">
        <x:f>'01_提案資料'!B11</x:f>
        <x:v>中央工廠生產排程系統</x:v>
      </x:c>
      <x:c r="C35" s="68" t="n">
        <x:f>'01_提案資料'!C11</x:f>
        <x:v>150</x:v>
      </x:c>
      <x:c r="D35" s="63" t="n">
        <x:v>160</x:v>
      </x:c>
      <x:c r="E35" s="63" t="n">
        <x:v>2</x:v>
      </x:c>
      <x:c r="F35" s="63" t="n">
        <x:v>4</x:v>
      </x:c>
      <x:c r="G35" s="63" t="n">
        <x:v>2</x:v>
      </x:c>
      <x:c r="H35" s="63" t="n">
        <x:v>3</x:v>
      </x:c>
      <x:c r="I35" s="63" t="n">
        <x:v>160</x:v>
      </x:c>
      <x:c r="J35" s="63" t="n">
        <x:v>2</x:v>
      </x:c>
      <x:c r="K35" s="63" t="n">
        <x:v>4</x:v>
      </x:c>
      <x:c r="L35" s="63" t="n">
        <x:v>2</x:v>
      </x:c>
      <x:c r="M35" s="63" t="n">
        <x:v>3</x:v>
      </x:c>
      <x:c r="N35" s="39" t="str">
        <x:v>低</x:v>
      </x:c>
      <x:c r="O35" s="39" t="str">
        <x:v>待驗證</x:v>
      </x:c>
      <x:c r="P35" s="76" t="str">
        <x:v>純示範假設，請提供計算依據及人工審查</x:v>
      </x:c>
    </x:row>
    <x:row r="36" ht="28" customHeight="1">
      <x:c r="A36" s="66" t="str">
        <x:f>'01_提案資料'!A12</x:f>
        <x:v>D</x:v>
      </x:c>
      <x:c r="B36" s="74" t="str">
        <x:f>'01_提案資料'!B12</x:f>
        <x:v>門市人員 AI 排班</x:v>
      </x:c>
      <x:c r="C36" s="68" t="n">
        <x:f>'01_提案資料'!C12</x:f>
        <x:v>50</x:v>
      </x:c>
      <x:c r="D36" s="63" t="n">
        <x:v>190</x:v>
      </x:c>
      <x:c r="E36" s="63" t="n">
        <x:v>1</x:v>
      </x:c>
      <x:c r="F36" s="63" t="n">
        <x:v>4</x:v>
      </x:c>
      <x:c r="G36" s="63" t="n">
        <x:v>3</x:v>
      </x:c>
      <x:c r="H36" s="63" t="n">
        <x:v>3</x:v>
      </x:c>
      <x:c r="I36" s="63" t="n">
        <x:v>190</x:v>
      </x:c>
      <x:c r="J36" s="63" t="n">
        <x:v>1</x:v>
      </x:c>
      <x:c r="K36" s="63" t="n">
        <x:v>4</x:v>
      </x:c>
      <x:c r="L36" s="63" t="n">
        <x:v>3</x:v>
      </x:c>
      <x:c r="M36" s="63" t="n">
        <x:v>3</x:v>
      </x:c>
      <x:c r="N36" s="39" t="str">
        <x:v>低</x:v>
      </x:c>
      <x:c r="O36" s="39" t="str">
        <x:v>待驗證</x:v>
      </x:c>
      <x:c r="P36" s="76" t="str">
        <x:v>純示範假設，請提供計算依據及人工審查</x:v>
      </x:c>
    </x:row>
    <x:row r="37" ht="28" customHeight="1">
      <x:c r="A37" s="66" t="str">
        <x:f>'01_提案資料'!A13</x:f>
        <x:v>E</x:v>
      </x:c>
      <x:c r="B37" s="74" t="str">
        <x:f>'01_提案資料'!B13</x:f>
        <x:v>低糖系列新品研發</x:v>
      </x:c>
      <x:c r="C37" s="68" t="n">
        <x:f>'01_提案資料'!C13</x:f>
        <x:v>60</x:v>
      </x:c>
      <x:c r="D37" s="63" t="n">
        <x:v>70</x:v>
      </x:c>
      <x:c r="E37" s="63" t="n">
        <x:v>3</x:v>
      </x:c>
      <x:c r="F37" s="63" t="n">
        <x:v>1</x:v>
      </x:c>
      <x:c r="G37" s="63" t="n">
        <x:v>2</x:v>
      </x:c>
      <x:c r="H37" s="63" t="n">
        <x:v>4</x:v>
      </x:c>
      <x:c r="I37" s="63" t="n">
        <x:v>70</x:v>
      </x:c>
      <x:c r="J37" s="63" t="n">
        <x:v>3</x:v>
      </x:c>
      <x:c r="K37" s="63" t="n">
        <x:v>1</x:v>
      </x:c>
      <x:c r="L37" s="63" t="n">
        <x:v>2</x:v>
      </x:c>
      <x:c r="M37" s="63" t="n">
        <x:v>4</x:v>
      </x:c>
      <x:c r="N37" s="39" t="str">
        <x:v>低</x:v>
      </x:c>
      <x:c r="O37" s="39" t="str">
        <x:v>待驗證</x:v>
      </x:c>
      <x:c r="P37" s="76" t="str">
        <x:v>純示範假設，請提供計算依據及人工審查</x:v>
      </x:c>
    </x:row>
    <x:row r="38" ht="28" customHeight="1">
      <x:c r="A38" s="66" t="str">
        <x:f>'01_提案資料'!A14</x:f>
        <x:v>F</x:v>
      </x:c>
      <x:c r="B38" s="74" t="str">
        <x:f>'01_提案資料'!B14</x:f>
        <x:v>外送專屬包裝與菜單</x:v>
      </x:c>
      <x:c r="C38" s="68" t="n">
        <x:f>'01_提案資料'!C14</x:f>
        <x:v>35</x:v>
      </x:c>
      <x:c r="D38" s="63" t="n">
        <x:v>65</x:v>
      </x:c>
      <x:c r="E38" s="63" t="n">
        <x:v>4</x:v>
      </x:c>
      <x:c r="F38" s="63" t="n">
        <x:v>2</x:v>
      </x:c>
      <x:c r="G38" s="63" t="n">
        <x:v>4</x:v>
      </x:c>
      <x:c r="H38" s="63" t="n">
        <x:v>3</x:v>
      </x:c>
      <x:c r="I38" s="63" t="n">
        <x:v>65</x:v>
      </x:c>
      <x:c r="J38" s="63" t="n">
        <x:v>4</x:v>
      </x:c>
      <x:c r="K38" s="63" t="n">
        <x:v>2</x:v>
      </x:c>
      <x:c r="L38" s="63" t="n">
        <x:v>4</x:v>
      </x:c>
      <x:c r="M38" s="63" t="n">
        <x:v>3</x:v>
      </x:c>
      <x:c r="N38" s="39" t="str">
        <x:v>低</x:v>
      </x:c>
      <x:c r="O38" s="39" t="str">
        <x:v>待驗證</x:v>
      </x:c>
      <x:c r="P38" s="76" t="str">
        <x:v>純示範假設，請提供計算依據及人工審查</x:v>
      </x:c>
    </x:row>
    <x:row r="39" ht="28" customHeight="1">
      <x:c r="A39" s="66" t="str">
        <x:f>'01_提案資料'!A15</x:f>
        <x:v>G</x:v>
      </x:c>
      <x:c r="B39" s="74" t="str">
        <x:f>'01_提案資料'!B15</x:f>
        <x:v>門市冷藏櫃節能更新</x:v>
      </x:c>
      <x:c r="C39" s="68" t="n">
        <x:f>'01_提案資料'!C15</x:f>
        <x:v>100</x:v>
      </x:c>
      <x:c r="D39" s="63" t="n">
        <x:v>-10</x:v>
      </x:c>
      <x:c r="E39" s="63" t="n">
        <x:v>1</x:v>
      </x:c>
      <x:c r="F39" s="63" t="n">
        <x:v>3</x:v>
      </x:c>
      <x:c r="G39" s="63" t="n">
        <x:v>4</x:v>
      </x:c>
      <x:c r="H39" s="63" t="n">
        <x:v>2</x:v>
      </x:c>
      <x:c r="I39" s="63" t="n">
        <x:v>-10</x:v>
      </x:c>
      <x:c r="J39" s="63" t="n">
        <x:v>1</x:v>
      </x:c>
      <x:c r="K39" s="63" t="n">
        <x:v>3</x:v>
      </x:c>
      <x:c r="L39" s="63" t="n">
        <x:v>4</x:v>
      </x:c>
      <x:c r="M39" s="63" t="n">
        <x:v>2</x:v>
      </x:c>
      <x:c r="N39" s="39" t="str">
        <x:v>低</x:v>
      </x:c>
      <x:c r="O39" s="39" t="str">
        <x:v>待驗證</x:v>
      </x:c>
      <x:c r="P39" s="76" t="str">
        <x:v>純示範假設，請提供計算依據及人工審查</x:v>
      </x:c>
    </x:row>
    <x:row r="41" ht="26" customHeight="1">
      <x:c r="A41" s="18" t="str">
        <x:v>05  五構面錨點換算與加權分數｜由公式自動產生</x:v>
      </x:c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  <x:c r="Q41" s="18"/>
    </x:row>
    <x:row r="42" ht="31" customHeight="1">
      <x:c r="A42" s="24" t="str">
        <x:v>代號</x:v>
      </x:c>
      <x:c r="B42" s="24" t="str">
        <x:v>預算</x:v>
      </x:c>
      <x:c r="C42" s="24" t="str">
        <x:v>基準
財務</x:v>
      </x:c>
      <x:c r="D42" s="24" t="str">
        <x:v>基準
顧客</x:v>
      </x:c>
      <x:c r="E42" s="24" t="str">
        <x:v>基準
營運</x:v>
      </x:c>
      <x:c r="F42" s="24" t="str">
        <x:v>基準
可行</x:v>
      </x:c>
      <x:c r="G42" s="24" t="str">
        <x:v>基準
策略</x:v>
      </x:c>
      <x:c r="H42" s="24" t="str">
        <x:v>情境
財務</x:v>
      </x:c>
      <x:c r="I42" s="24" t="str">
        <x:v>情境
顧客</x:v>
      </x:c>
      <x:c r="J42" s="24" t="str">
        <x:v>情境
營運</x:v>
      </x:c>
      <x:c r="K42" s="24" t="str">
        <x:v>情境
可行</x:v>
      </x:c>
      <x:c r="L42" s="24" t="str">
        <x:v>情境
策略</x:v>
      </x:c>
      <x:c r="M42" s="24" t="str">
        <x:v>基準
加權分</x:v>
      </x:c>
      <x:c r="N42" s="24" t="str">
        <x:v>情境
加權分</x:v>
      </x:c>
      <x:c r="O42" s="24" t="str">
        <x:v>分數變化</x:v>
      </x:c>
      <x:c r="P42" s="24" t="str">
        <x:v>基準名次</x:v>
      </x:c>
      <x:c r="Q42" s="24" t="str">
        <x:v>情境名次</x:v>
      </x:c>
    </x:row>
    <x:row r="43" ht="23" customHeight="1">
      <x:c r="A43" t="str">
        <x:f>A33</x:f>
        <x:v>A</x:v>
      </x:c>
      <x:c r="B43" t="n">
        <x:f>C33</x:f>
        <x:v>120</x:v>
      </x:c>
      <x:c r="C43" t="n">
        <x:f>IF(D33="","",IF(D33&lt;=0,0,IF(D33&lt;$E$24,1,IF(D33&lt;$F$24,2,IF(D33&lt;$G$24,3,4)))))</x:f>
        <x:v>2</x:v>
      </x:c>
      <x:c r="D43" t="n">
        <x:f>IF(E33="","",IF(E33&lt;=0,0,IF(E33&lt;$E$25,1,IF(E33&lt;$F$25,2,IF(E33&lt;$G$25,3,4)))))</x:f>
        <x:v>3</x:v>
      </x:c>
      <x:c r="E43" t="n">
        <x:f>IF(F33="","",IF(F33&lt;=0,0,IF(F33&lt;$E$26,1,IF(F33&lt;$F$26,2,IF(F33&lt;$G$26,3,4)))))</x:f>
        <x:v>3</x:v>
      </x:c>
      <x:c r="F43" t="n">
        <x:f>IF(G33="","",IF(G33&lt;=0,0,IF(G33&lt;$E$27,1,IF(G33&lt;$F$27,2,IF(G33&lt;$G$27,3,4)))))</x:f>
        <x:v>2</x:v>
      </x:c>
      <x:c r="G43" t="n">
        <x:f>IF(H33="","",IF(H33&lt;=0,0,IF(H33&lt;$E$28,1,IF(H33&lt;$F$28,2,IF(H33&lt;$G$28,3,4)))))</x:f>
        <x:v>2</x:v>
      </x:c>
      <x:c r="H43" t="n">
        <x:f>IF(I33="","",IF(I33&lt;=0,0,IF(I33&lt;$H$24,1,IF(I33&lt;$I$24,2,IF(I33&lt;$J$24,3,4)))))</x:f>
        <x:v>2</x:v>
      </x:c>
      <x:c r="I43" t="n">
        <x:f>IF(J33="","",IF(J33&lt;=0,0,IF(J33&lt;$H$25,1,IF(J33&lt;$I$25,2,IF(J33&lt;$J$25,3,4)))))</x:f>
        <x:v>3</x:v>
      </x:c>
      <x:c r="J43" t="n">
        <x:f>IF(K33="","",IF(K33&lt;=0,0,IF(K33&lt;$H$26,1,IF(K33&lt;$I$26,2,IF(K33&lt;$J$26,3,4)))))</x:f>
        <x:v>3</x:v>
      </x:c>
      <x:c r="K43" t="n">
        <x:f>IF(L33="","",IF(L33&lt;=0,0,IF(L33&lt;$H$27,1,IF(L33&lt;$I$27,2,IF(L33&lt;$J$27,3,4)))))</x:f>
        <x:v>2</x:v>
      </x:c>
      <x:c r="L43" t="n">
        <x:f>IF(M33="","",IF(M33&lt;=0,0,IF(M33&lt;$H$28,1,IF(M33&lt;$I$28,2,IF(M33&lt;$J$28,3,4)))))</x:f>
        <x:v>2</x:v>
      </x:c>
      <x:c r="M43" s="82" t="n">
        <x:f>IF(OR(ABS($C$29-1)&gt;0.000001,COUNT(C43:G43)&lt;5),"",ROUND(SUM(C43*$C$24,D43*$C$25,E43*$C$26,F43*$C$27,G43*$C$28)*25,2))</x:f>
        <x:v>58.75</x:v>
      </x:c>
      <x:c r="N43" s="82" t="n">
        <x:f>IF(OR(ABS($D$29-1)&gt;0.000001,COUNT(H43:L43)&lt;5),"",ROUND(SUM(H43*$D$24,I43*$D$25,J43*$D$26,K43*$D$27,L43*$D$28)*25,2))</x:f>
        <x:v>58.75</x:v>
      </x:c>
      <x:c r="O43" s="80" t="n">
        <x:f>IF(OR(M43="",N43=""),"",ROUND(N43-M43,2))</x:f>
        <x:v>0</x:v>
      </x:c>
      <x:c r="P43" t="n">
        <x:f>IF(M43="","",RANK(M43,$M$43:$M$49,0)+COUNTIF($M$43:M43,M43)-1)</x:f>
        <x:v>5</x:v>
      </x:c>
      <x:c r="Q43" t="n">
        <x:f>IF(N43="","",RANK(N43,$N$43:$N$49,0)+COUNTIF($N$43:N43,N43)-1)</x:f>
        <x:v>5</x:v>
      </x:c>
    </x:row>
    <x:row r="44" ht="23" customHeight="1">
      <x:c r="A44" t="str">
        <x:f>A34</x:f>
        <x:v>B</x:v>
      </x:c>
      <x:c r="B44" t="n">
        <x:f>C34</x:f>
        <x:v>40</x:v>
      </x:c>
      <x:c r="C44" t="n">
        <x:f>IF(D34="","",IF(D34&lt;=0,0,IF(D34&lt;$E$24,1,IF(D34&lt;$F$24,2,IF(D34&lt;$G$24,3,4)))))</x:f>
        <x:v>2</x:v>
      </x:c>
      <x:c r="D44" t="n">
        <x:f>IF(E34="","",IF(E34&lt;=0,0,IF(E34&lt;$E$25,1,IF(E34&lt;$F$25,2,IF(E34&lt;$G$25,3,4)))))</x:f>
        <x:v>3</x:v>
      </x:c>
      <x:c r="E44" t="n">
        <x:f>IF(F34="","",IF(F34&lt;=0,0,IF(F34&lt;$E$26,1,IF(F34&lt;$F$26,2,IF(F34&lt;$G$26,3,4)))))</x:f>
        <x:v>1</x:v>
      </x:c>
      <x:c r="F44" t="n">
        <x:f>IF(G34="","",IF(G34&lt;=0,0,IF(G34&lt;$E$27,1,IF(G34&lt;$F$27,2,IF(G34&lt;$G$27,3,4)))))</x:f>
        <x:v>4</x:v>
      </x:c>
      <x:c r="G44" t="n">
        <x:f>IF(H34="","",IF(H34&lt;=0,0,IF(H34&lt;$E$28,1,IF(H34&lt;$F$28,2,IF(H34&lt;$G$28,3,4)))))</x:f>
        <x:v>3</x:v>
      </x:c>
      <x:c r="H44" t="n">
        <x:f>IF(I34="","",IF(I34&lt;=0,0,IF(I34&lt;$H$24,1,IF(I34&lt;$I$24,2,IF(I34&lt;$J$24,3,4)))))</x:f>
        <x:v>2</x:v>
      </x:c>
      <x:c r="I44" t="n">
        <x:f>IF(J34="","",IF(J34&lt;=0,0,IF(J34&lt;$H$25,1,IF(J34&lt;$I$25,2,IF(J34&lt;$J$25,3,4)))))</x:f>
        <x:v>3</x:v>
      </x:c>
      <x:c r="J44" t="n">
        <x:f>IF(K34="","",IF(K34&lt;=0,0,IF(K34&lt;$H$26,1,IF(K34&lt;$I$26,2,IF(K34&lt;$J$26,3,4)))))</x:f>
        <x:v>1</x:v>
      </x:c>
      <x:c r="K44" t="n">
        <x:f>IF(L34="","",IF(L34&lt;=0,0,IF(L34&lt;$H$27,1,IF(L34&lt;$I$27,2,IF(L34&lt;$J$27,3,4)))))</x:f>
        <x:v>4</x:v>
      </x:c>
      <x:c r="L44" t="n">
        <x:f>IF(M34="","",IF(M34&lt;=0,0,IF(M34&lt;$H$28,1,IF(M34&lt;$I$28,2,IF(M34&lt;$J$28,3,4)))))</x:f>
        <x:v>3</x:v>
      </x:c>
      <x:c r="M44" s="82" t="n">
        <x:f>IF(OR(ABS($C$29-1)&gt;0.000001,COUNT(C44:G44)&lt;5),"",ROUND(SUM(C44*$C$24,D44*$C$25,E44*$C$26,F44*$C$27,G44*$C$28)*25,2))</x:f>
        <x:v>62.5</x:v>
      </x:c>
      <x:c r="N44" s="82" t="n">
        <x:f>IF(OR(ABS($D$29-1)&gt;0.000001,COUNT(H44:L44)&lt;5),"",ROUND(SUM(H44*$D$24,I44*$D$25,J44*$D$26,K44*$D$27,L44*$D$28)*25,2))</x:f>
        <x:v>62.5</x:v>
      </x:c>
      <x:c r="O44" s="80" t="n">
        <x:f>IF(OR(M44="",N44=""),"",ROUND(N44-M44,2))</x:f>
        <x:v>0</x:v>
      </x:c>
      <x:c r="P44" t="n">
        <x:f>IF(M44="","",RANK(M44,$M$43:$M$49,0)+COUNTIF($M$43:M44,M44)-1)</x:f>
        <x:v>4</x:v>
      </x:c>
      <x:c r="Q44" t="n">
        <x:f>IF(N44="","",RANK(N44,$N$43:$N$49,0)+COUNTIF($N$43:N44,N44)-1)</x:f>
        <x:v>4</x:v>
      </x:c>
    </x:row>
    <x:row r="45" ht="23" customHeight="1">
      <x:c r="A45" t="str">
        <x:f>A35</x:f>
        <x:v>C</x:v>
      </x:c>
      <x:c r="B45" t="n">
        <x:f>C35</x:f>
        <x:v>150</x:v>
      </x:c>
      <x:c r="C45" t="n">
        <x:f>IF(D35="","",IF(D35&lt;=0,0,IF(D35&lt;$E$24,1,IF(D35&lt;$F$24,2,IF(D35&lt;$G$24,3,4)))))</x:f>
        <x:v>3</x:v>
      </x:c>
      <x:c r="D45" t="n">
        <x:f>IF(E35="","",IF(E35&lt;=0,0,IF(E35&lt;$E$25,1,IF(E35&lt;$F$25,2,IF(E35&lt;$G$25,3,4)))))</x:f>
        <x:v>2</x:v>
      </x:c>
      <x:c r="E45" t="n">
        <x:f>IF(F35="","",IF(F35&lt;=0,0,IF(F35&lt;$E$26,1,IF(F35&lt;$F$26,2,IF(F35&lt;$G$26,3,4)))))</x:f>
        <x:v>4</x:v>
      </x:c>
      <x:c r="F45" t="n">
        <x:f>IF(G35="","",IF(G35&lt;=0,0,IF(G35&lt;$E$27,1,IF(G35&lt;$F$27,2,IF(G35&lt;$G$27,3,4)))))</x:f>
        <x:v>2</x:v>
      </x:c>
      <x:c r="G45" t="n">
        <x:f>IF(H35="","",IF(H35&lt;=0,0,IF(H35&lt;$E$28,1,IF(H35&lt;$F$28,2,IF(H35&lt;$G$28,3,4)))))</x:f>
        <x:v>3</x:v>
      </x:c>
      <x:c r="H45" t="n">
        <x:f>IF(I35="","",IF(I35&lt;=0,0,IF(I35&lt;$H$24,1,IF(I35&lt;$I$24,2,IF(I35&lt;$J$24,3,4)))))</x:f>
        <x:v>3</x:v>
      </x:c>
      <x:c r="I45" t="n">
        <x:f>IF(J35="","",IF(J35&lt;=0,0,IF(J35&lt;$H$25,1,IF(J35&lt;$I$25,2,IF(J35&lt;$J$25,3,4)))))</x:f>
        <x:v>2</x:v>
      </x:c>
      <x:c r="J45" t="n">
        <x:f>IF(K35="","",IF(K35&lt;=0,0,IF(K35&lt;$H$26,1,IF(K35&lt;$I$26,2,IF(K35&lt;$J$26,3,4)))))</x:f>
        <x:v>4</x:v>
      </x:c>
      <x:c r="K45" t="n">
        <x:f>IF(L35="","",IF(L35&lt;=0,0,IF(L35&lt;$H$27,1,IF(L35&lt;$I$27,2,IF(L35&lt;$J$27,3,4)))))</x:f>
        <x:v>2</x:v>
      </x:c>
      <x:c r="L45" t="n">
        <x:f>IF(M35="","",IF(M35&lt;=0,0,IF(M35&lt;$H$28,1,IF(M35&lt;$I$28,2,IF(M35&lt;$J$28,3,4)))))</x:f>
        <x:v>3</x:v>
      </x:c>
      <x:c r="M45" s="82" t="n">
        <x:f>IF(OR(ABS($C$29-1)&gt;0.000001,COUNT(C45:G45)&lt;5),"",ROUND(SUM(C45*$C$24,D45*$C$25,E45*$C$26,F45*$C$27,G45*$C$28)*25,2))</x:f>
        <x:v>70</x:v>
      </x:c>
      <x:c r="N45" s="82" t="n">
        <x:f>IF(OR(ABS($D$29-1)&gt;0.000001,COUNT(H45:L45)&lt;5),"",ROUND(SUM(H45*$D$24,I45*$D$25,J45*$D$26,K45*$D$27,L45*$D$28)*25,2))</x:f>
        <x:v>70</x:v>
      </x:c>
      <x:c r="O45" s="80" t="n">
        <x:f>IF(OR(M45="",N45=""),"",ROUND(N45-M45,2))</x:f>
        <x:v>0</x:v>
      </x:c>
      <x:c r="P45" t="n">
        <x:f>IF(M45="","",RANK(M45,$M$43:$M$49,0)+COUNTIF($M$43:M45,M45)-1)</x:f>
        <x:v>2</x:v>
      </x:c>
      <x:c r="Q45" t="n">
        <x:f>IF(N45="","",RANK(N45,$N$43:$N$49,0)+COUNTIF($N$43:N45,N45)-1)</x:f>
        <x:v>2</x:v>
      </x:c>
    </x:row>
    <x:row r="46" ht="23" customHeight="1">
      <x:c r="A46" t="str">
        <x:f>A36</x:f>
        <x:v>D</x:v>
      </x:c>
      <x:c r="B46" t="n">
        <x:f>C36</x:f>
        <x:v>50</x:v>
      </x:c>
      <x:c r="C46" t="n">
        <x:f>IF(D36="","",IF(D36&lt;=0,0,IF(D36&lt;$E$24,1,IF(D36&lt;$F$24,2,IF(D36&lt;$G$24,3,4)))))</x:f>
        <x:v>3</x:v>
      </x:c>
      <x:c r="D46" t="n">
        <x:f>IF(E36="","",IF(E36&lt;=0,0,IF(E36&lt;$E$25,1,IF(E36&lt;$F$25,2,IF(E36&lt;$G$25,3,4)))))</x:f>
        <x:v>1</x:v>
      </x:c>
      <x:c r="E46" t="n">
        <x:f>IF(F36="","",IF(F36&lt;=0,0,IF(F36&lt;$E$26,1,IF(F36&lt;$F$26,2,IF(F36&lt;$G$26,3,4)))))</x:f>
        <x:v>4</x:v>
      </x:c>
      <x:c r="F46" t="n">
        <x:f>IF(G36="","",IF(G36&lt;=0,0,IF(G36&lt;$E$27,1,IF(G36&lt;$F$27,2,IF(G36&lt;$G$27,3,4)))))</x:f>
        <x:v>3</x:v>
      </x:c>
      <x:c r="G46" t="n">
        <x:f>IF(H36="","",IF(H36&lt;=0,0,IF(H36&lt;$E$28,1,IF(H36&lt;$F$28,2,IF(H36&lt;$G$28,3,4)))))</x:f>
        <x:v>3</x:v>
      </x:c>
      <x:c r="H46" t="n">
        <x:f>IF(I36="","",IF(I36&lt;=0,0,IF(I36&lt;$H$24,1,IF(I36&lt;$I$24,2,IF(I36&lt;$J$24,3,4)))))</x:f>
        <x:v>3</x:v>
      </x:c>
      <x:c r="I46" t="n">
        <x:f>IF(J36="","",IF(J36&lt;=0,0,IF(J36&lt;$H$25,1,IF(J36&lt;$I$25,2,IF(J36&lt;$J$25,3,4)))))</x:f>
        <x:v>1</x:v>
      </x:c>
      <x:c r="J46" t="n">
        <x:f>IF(K36="","",IF(K36&lt;=0,0,IF(K36&lt;$H$26,1,IF(K36&lt;$I$26,2,IF(K36&lt;$J$26,3,4)))))</x:f>
        <x:v>4</x:v>
      </x:c>
      <x:c r="K46" t="n">
        <x:f>IF(L36="","",IF(L36&lt;=0,0,IF(L36&lt;$H$27,1,IF(L36&lt;$I$27,2,IF(L36&lt;$J$27,3,4)))))</x:f>
        <x:v>3</x:v>
      </x:c>
      <x:c r="L46" t="n">
        <x:f>IF(M36="","",IF(M36&lt;=0,0,IF(M36&lt;$H$28,1,IF(M36&lt;$I$28,2,IF(M36&lt;$J$28,3,4)))))</x:f>
        <x:v>3</x:v>
      </x:c>
      <x:c r="M46" s="82" t="n">
        <x:f>IF(OR(ABS($C$29-1)&gt;0.000001,COUNT(C46:G46)&lt;5),"",ROUND(SUM(C46*$C$24,D46*$C$25,E46*$C$26,F46*$C$27,G46*$C$28)*25,2))</x:f>
        <x:v>68.75</x:v>
      </x:c>
      <x:c r="N46" s="82" t="n">
        <x:f>IF(OR(ABS($D$29-1)&gt;0.000001,COUNT(H46:L46)&lt;5),"",ROUND(SUM(H46*$D$24,I46*$D$25,J46*$D$26,K46*$D$27,L46*$D$28)*25,2))</x:f>
        <x:v>68.75</x:v>
      </x:c>
      <x:c r="O46" s="80" t="n">
        <x:f>IF(OR(M46="",N46=""),"",ROUND(N46-M46,2))</x:f>
        <x:v>0</x:v>
      </x:c>
      <x:c r="P46" t="n">
        <x:f>IF(M46="","",RANK(M46,$M$43:$M$49,0)+COUNTIF($M$43:M46,M46)-1)</x:f>
        <x:v>3</x:v>
      </x:c>
      <x:c r="Q46" t="n">
        <x:f>IF(N46="","",RANK(N46,$N$43:$N$49,0)+COUNTIF($N$43:N46,N46)-1)</x:f>
        <x:v>3</x:v>
      </x:c>
    </x:row>
    <x:row r="47" ht="23" customHeight="1">
      <x:c r="A47" t="str">
        <x:f>A37</x:f>
        <x:v>E</x:v>
      </x:c>
      <x:c r="B47" t="n">
        <x:f>C37</x:f>
        <x:v>60</x:v>
      </x:c>
      <x:c r="C47" t="n">
        <x:f>IF(D37="","",IF(D37&lt;=0,0,IF(D37&lt;$E$24,1,IF(D37&lt;$F$24,2,IF(D37&lt;$G$24,3,4)))))</x:f>
        <x:v>2</x:v>
      </x:c>
      <x:c r="D47" t="n">
        <x:f>IF(E37="","",IF(E37&lt;=0,0,IF(E37&lt;$E$25,1,IF(E37&lt;$F$25,2,IF(E37&lt;$G$25,3,4)))))</x:f>
        <x:v>3</x:v>
      </x:c>
      <x:c r="E47" t="n">
        <x:f>IF(F37="","",IF(F37&lt;=0,0,IF(F37&lt;$E$26,1,IF(F37&lt;$F$26,2,IF(F37&lt;$G$26,3,4)))))</x:f>
        <x:v>1</x:v>
      </x:c>
      <x:c r="F47" t="n">
        <x:f>IF(G37="","",IF(G37&lt;=0,0,IF(G37&lt;$E$27,1,IF(G37&lt;$F$27,2,IF(G37&lt;$G$27,3,4)))))</x:f>
        <x:v>2</x:v>
      </x:c>
      <x:c r="G47" t="n">
        <x:f>IF(H37="","",IF(H37&lt;=0,0,IF(H37&lt;$E$28,1,IF(H37&lt;$F$28,2,IF(H37&lt;$G$28,3,4)))))</x:f>
        <x:v>4</x:v>
      </x:c>
      <x:c r="H47" t="n">
        <x:f>IF(I37="","",IF(I37&lt;=0,0,IF(I37&lt;$H$24,1,IF(I37&lt;$I$24,2,IF(I37&lt;$J$24,3,4)))))</x:f>
        <x:v>2</x:v>
      </x:c>
      <x:c r="I47" t="n">
        <x:f>IF(J37="","",IF(J37&lt;=0,0,IF(J37&lt;$H$25,1,IF(J37&lt;$I$25,2,IF(J37&lt;$J$25,3,4)))))</x:f>
        <x:v>3</x:v>
      </x:c>
      <x:c r="J47" t="n">
        <x:f>IF(K37="","",IF(K37&lt;=0,0,IF(K37&lt;$H$26,1,IF(K37&lt;$I$26,2,IF(K37&lt;$J$26,3,4)))))</x:f>
        <x:v>1</x:v>
      </x:c>
      <x:c r="K47" t="n">
        <x:f>IF(L37="","",IF(L37&lt;=0,0,IF(L37&lt;$H$27,1,IF(L37&lt;$I$27,2,IF(L37&lt;$J$27,3,4)))))</x:f>
        <x:v>2</x:v>
      </x:c>
      <x:c r="L47" t="n">
        <x:f>IF(M37="","",IF(M37&lt;=0,0,IF(M37&lt;$H$28,1,IF(M37&lt;$I$28,2,IF(M37&lt;$J$28,3,4)))))</x:f>
        <x:v>4</x:v>
      </x:c>
      <x:c r="M47" s="82" t="n">
        <x:f>IF(OR(ABS($C$29-1)&gt;0.000001,COUNT(C47:G47)&lt;5),"",ROUND(SUM(C47*$C$24,D47*$C$25,E47*$C$26,F47*$C$27,G47*$C$28)*25,2))</x:f>
        <x:v>58.75</x:v>
      </x:c>
      <x:c r="N47" s="82" t="n">
        <x:f>IF(OR(ABS($D$29-1)&gt;0.000001,COUNT(H47:L47)&lt;5),"",ROUND(SUM(H47*$D$24,I47*$D$25,J47*$D$26,K47*$D$27,L47*$D$28)*25,2))</x:f>
        <x:v>58.75</x:v>
      </x:c>
      <x:c r="O47" s="80" t="n">
        <x:f>IF(OR(M47="",N47=""),"",ROUND(N47-M47,2))</x:f>
        <x:v>0</x:v>
      </x:c>
      <x:c r="P47" t="n">
        <x:f>IF(M47="","",RANK(M47,$M$43:$M$49,0)+COUNTIF($M$43:M47,M47)-1)</x:f>
        <x:v>6</x:v>
      </x:c>
      <x:c r="Q47" t="n">
        <x:f>IF(N47="","",RANK(N47,$N$43:$N$49,0)+COUNTIF($N$43:N47,N47)-1)</x:f>
        <x:v>6</x:v>
      </x:c>
    </x:row>
    <x:row r="48" ht="23" customHeight="1">
      <x:c r="A48" t="str">
        <x:f>A38</x:f>
        <x:v>F</x:v>
      </x:c>
      <x:c r="B48" t="n">
        <x:f>C38</x:f>
        <x:v>35</x:v>
      </x:c>
      <x:c r="C48" t="n">
        <x:f>IF(D38="","",IF(D38&lt;=0,0,IF(D38&lt;$E$24,1,IF(D38&lt;$F$24,2,IF(D38&lt;$G$24,3,4)))))</x:f>
        <x:v>2</x:v>
      </x:c>
      <x:c r="D48" t="n">
        <x:f>IF(E38="","",IF(E38&lt;=0,0,IF(E38&lt;$E$25,1,IF(E38&lt;$F$25,2,IF(E38&lt;$G$25,3,4)))))</x:f>
        <x:v>4</x:v>
      </x:c>
      <x:c r="E48" t="n">
        <x:f>IF(F38="","",IF(F38&lt;=0,0,IF(F38&lt;$E$26,1,IF(F38&lt;$F$26,2,IF(F38&lt;$G$26,3,4)))))</x:f>
        <x:v>2</x:v>
      </x:c>
      <x:c r="F48" t="n">
        <x:f>IF(G38="","",IF(G38&lt;=0,0,IF(G38&lt;$E$27,1,IF(G38&lt;$F$27,2,IF(G38&lt;$G$27,3,4)))))</x:f>
        <x:v>4</x:v>
      </x:c>
      <x:c r="G48" t="n">
        <x:f>IF(H38="","",IF(H38&lt;=0,0,IF(H38&lt;$E$28,1,IF(H38&lt;$F$28,2,IF(H38&lt;$G$28,3,4)))))</x:f>
        <x:v>3</x:v>
      </x:c>
      <x:c r="H48" t="n">
        <x:f>IF(I38="","",IF(I38&lt;=0,0,IF(I38&lt;$H$24,1,IF(I38&lt;$I$24,2,IF(I38&lt;$J$24,3,4)))))</x:f>
        <x:v>2</x:v>
      </x:c>
      <x:c r="I48" t="n">
        <x:f>IF(J38="","",IF(J38&lt;=0,0,IF(J38&lt;$H$25,1,IF(J38&lt;$I$25,2,IF(J38&lt;$J$25,3,4)))))</x:f>
        <x:v>4</x:v>
      </x:c>
      <x:c r="J48" t="n">
        <x:f>IF(K38="","",IF(K38&lt;=0,0,IF(K38&lt;$H$26,1,IF(K38&lt;$I$26,2,IF(K38&lt;$J$26,3,4)))))</x:f>
        <x:v>2</x:v>
      </x:c>
      <x:c r="K48" t="n">
        <x:f>IF(L38="","",IF(L38&lt;=0,0,IF(L38&lt;$H$27,1,IF(L38&lt;$I$27,2,IF(L38&lt;$J$27,3,4)))))</x:f>
        <x:v>4</x:v>
      </x:c>
      <x:c r="L48" t="n">
        <x:f>IF(M38="","",IF(M38&lt;=0,0,IF(M38&lt;$H$28,1,IF(M38&lt;$I$28,2,IF(M38&lt;$J$28,3,4)))))</x:f>
        <x:v>3</x:v>
      </x:c>
      <x:c r="M48" s="82" t="n">
        <x:f>IF(OR(ABS($C$29-1)&gt;0.000001,COUNT(C48:G48)&lt;5),"",ROUND(SUM(C48*$C$24,D48*$C$25,E48*$C$26,F48*$C$27,G48*$C$28)*25,2))</x:f>
        <x:v>71.25</x:v>
      </x:c>
      <x:c r="N48" s="82" t="n">
        <x:f>IF(OR(ABS($D$29-1)&gt;0.000001,COUNT(H48:L48)&lt;5),"",ROUND(SUM(H48*$D$24,I48*$D$25,J48*$D$26,K48*$D$27,L48*$D$28)*25,2))</x:f>
        <x:v>71.25</x:v>
      </x:c>
      <x:c r="O48" s="80" t="n">
        <x:f>IF(OR(M48="",N48=""),"",ROUND(N48-M48,2))</x:f>
        <x:v>0</x:v>
      </x:c>
      <x:c r="P48" t="n">
        <x:f>IF(M48="","",RANK(M48,$M$43:$M$49,0)+COUNTIF($M$43:M48,M48)-1)</x:f>
        <x:v>1</x:v>
      </x:c>
      <x:c r="Q48" t="n">
        <x:f>IF(N48="","",RANK(N48,$N$43:$N$49,0)+COUNTIF($N$43:N48,N48)-1)</x:f>
        <x:v>1</x:v>
      </x:c>
    </x:row>
    <x:row r="49" ht="23" customHeight="1">
      <x:c r="A49" t="str">
        <x:f>A39</x:f>
        <x:v>G</x:v>
      </x:c>
      <x:c r="B49" t="n">
        <x:f>C39</x:f>
        <x:v>100</x:v>
      </x:c>
      <x:c r="C49" t="n">
        <x:f>IF(D39="","",IF(D39&lt;=0,0,IF(D39&lt;$E$24,1,IF(D39&lt;$F$24,2,IF(D39&lt;$G$24,3,4)))))</x:f>
        <x:v>0</x:v>
      </x:c>
      <x:c r="D49" t="n">
        <x:f>IF(E39="","",IF(E39&lt;=0,0,IF(E39&lt;$E$25,1,IF(E39&lt;$F$25,2,IF(E39&lt;$G$25,3,4)))))</x:f>
        <x:v>1</x:v>
      </x:c>
      <x:c r="E49" t="n">
        <x:f>IF(F39="","",IF(F39&lt;=0,0,IF(F39&lt;$E$26,1,IF(F39&lt;$F$26,2,IF(F39&lt;$G$26,3,4)))))</x:f>
        <x:v>3</x:v>
      </x:c>
      <x:c r="F49" t="n">
        <x:f>IF(G39="","",IF(G39&lt;=0,0,IF(G39&lt;$E$27,1,IF(G39&lt;$F$27,2,IF(G39&lt;$G$27,3,4)))))</x:f>
        <x:v>4</x:v>
      </x:c>
      <x:c r="G49" t="n">
        <x:f>IF(H39="","",IF(H39&lt;=0,0,IF(H39&lt;$E$28,1,IF(H39&lt;$F$28,2,IF(H39&lt;$G$28,3,4)))))</x:f>
        <x:v>2</x:v>
      </x:c>
      <x:c r="H49" t="n">
        <x:f>IF(I39="","",IF(I39&lt;=0,0,IF(I39&lt;$H$24,1,IF(I39&lt;$I$24,2,IF(I39&lt;$J$24,3,4)))))</x:f>
        <x:v>0</x:v>
      </x:c>
      <x:c r="I49" t="n">
        <x:f>IF(J39="","",IF(J39&lt;=0,0,IF(J39&lt;$H$25,1,IF(J39&lt;$I$25,2,IF(J39&lt;$J$25,3,4)))))</x:f>
        <x:v>1</x:v>
      </x:c>
      <x:c r="J49" t="n">
        <x:f>IF(K39="","",IF(K39&lt;=0,0,IF(K39&lt;$H$26,1,IF(K39&lt;$I$26,2,IF(K39&lt;$J$26,3,4)))))</x:f>
        <x:v>3</x:v>
      </x:c>
      <x:c r="K49" t="n">
        <x:f>IF(L39="","",IF(L39&lt;=0,0,IF(L39&lt;$H$27,1,IF(L39&lt;$I$27,2,IF(L39&lt;$J$27,3,4)))))</x:f>
        <x:v>4</x:v>
      </x:c>
      <x:c r="L49" t="n">
        <x:f>IF(M39="","",IF(M39&lt;=0,0,IF(M39&lt;$H$28,1,IF(M39&lt;$I$28,2,IF(M39&lt;$J$28,3,4)))))</x:f>
        <x:v>2</x:v>
      </x:c>
      <x:c r="M49" s="82" t="n">
        <x:f>IF(OR(ABS($C$29-1)&gt;0.000001,COUNT(C49:G49)&lt;5),"",ROUND(SUM(C49*$C$24,D49*$C$25,E49*$C$26,F49*$C$27,G49*$C$28)*25,2))</x:f>
        <x:v>38.75</x:v>
      </x:c>
      <x:c r="N49" s="82" t="n">
        <x:f>IF(OR(ABS($D$29-1)&gt;0.000001,COUNT(H49:L49)&lt;5),"",ROUND(SUM(H49*$D$24,I49*$D$25,J49*$D$26,K49*$D$27,L49*$D$28)*25,2))</x:f>
        <x:v>38.75</x:v>
      </x:c>
      <x:c r="O49" s="80" t="n">
        <x:f>IF(OR(M49="",N49=""),"",ROUND(N49-M49,2))</x:f>
        <x:v>0</x:v>
      </x:c>
      <x:c r="P49" t="n">
        <x:f>IF(M49="","",RANK(M49,$M$43:$M$49,0)+COUNTIF($M$43:M49,M49)-1)</x:f>
        <x:v>7</x:v>
      </x:c>
      <x:c r="Q49" t="n">
        <x:f>IF(N49="","",RANK(N49,$N$43:$N$49,0)+COUNTIF($N$43:N49,N49)-1)</x:f>
        <x:v>7</x:v>
      </x:c>
    </x:row>
    <x:row r="51" ht="26" customHeight="1">
      <x:c r="A51" s="18" t="str">
        <x:v>06  三案組合窮舉｜35 組，排除超預算者（總分為三案加總）</x:v>
      </x:c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</x:row>
    <x:row r="52" ht="31" customHeight="1">
      <x:c r="A52" s="24" t="str">
        <x:v>提案1</x:v>
      </x:c>
      <x:c r="B52" s="24" t="str">
        <x:v>提案2</x:v>
      </x:c>
      <x:c r="C52" s="24" t="str">
        <x:v>提案3</x:v>
      </x:c>
      <x:c r="D52" s="24" t="str">
        <x:v>成本
萬元</x:v>
      </x:c>
      <x:c r="E52" s="24" t="str">
        <x:v>預算狀態</x:v>
      </x:c>
      <x:c r="F52" s="24" t="str">
        <x:v>基準
合計分</x:v>
      </x:c>
      <x:c r="G52" s="24" t="str">
        <x:v>情境
合計分</x:v>
      </x:c>
      <x:c r="H52" s="24" t="str">
        <x:v>分數變化</x:v>
      </x:c>
      <x:c r="I52" s="24" t="str">
        <x:v>基準
組合名次</x:v>
      </x:c>
      <x:c r="J52" s="24" t="str">
        <x:v>情境
組合名次</x:v>
      </x:c>
      <x:c r="K52" s="24" t="str">
        <x:v>提醒</x:v>
      </x:c>
      <x:c r="L52" s="24" t="str">
        <x:v>基準
排序值</x:v>
      </x:c>
      <x:c r="M52" s="24" t="str">
        <x:v>情境
排序值</x:v>
      </x:c>
    </x:row>
    <x:row r="53" ht="22" customHeight="1">
      <x:c r="A53" t="str">
        <x:v>A</x:v>
      </x:c>
      <x:c r="B53" t="str">
        <x:v>B</x:v>
      </x:c>
      <x:c r="C53" t="str">
        <x:v>C</x:v>
      </x:c>
      <x:c r="D53" s="50" t="n">
        <x:f>SUMIF($A$33:$A$39,A53,$C$33:$C$39)+SUMIF($A$33:$A$39,B53,$C$33:$C$39)+SUMIF($A$33:$A$39,C53,$C$33:$C$39)</x:f>
        <x:v>310</x:v>
      </x:c>
      <x:c r="E53" t="str">
        <x:f>IF(D53&lt;=$D$5,"可行","超預算")</x:f>
        <x:v>超預算</x:v>
      </x:c>
      <x:c r="F53" s="80" t="n">
        <x:f>IF(COUNT($M$43:$M$49)&lt;7,"",SUMIF($A$43:$A$49,A53,$M$43:$M$49)+SUMIF($A$43:$A$49,B53,$M$43:$M$49)+SUMIF($A$43:$A$49,C53,$M$43:$M$49))</x:f>
        <x:v>191.25</x:v>
      </x:c>
      <x:c r="G53" s="80" t="n">
        <x:f>IF(COUNT($N$43:$N$49)&lt;7,"",SUMIF($A$43:$A$49,A53,$N$43:$N$49)+SUMIF($A$43:$A$49,B53,$N$43:$N$49)+SUMIF($A$43:$A$49,C53,$N$43:$N$49))</x:f>
        <x:v>191.25</x:v>
      </x:c>
      <x:c r="H53" s="80" t="n">
        <x:f>IF(OR(F53="",G53=""),"",ROUND(G53-F53,1))</x:f>
        <x:v>0</x:v>
      </x:c>
      <x:c r="I53" t="str">
        <x:f>IF(OR(E53&lt;&gt;"可行",F53=""),"",COUNTIF($L$53:$L$87,"&gt;"&amp;L53)+COUNTIF($L$53:L53,L53))</x:f>
      </x:c>
      <x:c r="J53" t="str">
        <x:f>IF(OR(E53&lt;&gt;"可行",G53=""),"",COUNTIF($M$53:$M$87,"&gt;"&amp;M53)+COUNTIF($M$53:M53,M53))</x:f>
      </x:c>
      <x:c r="K53" t="str">
        <x:f>IF(E53="超預算","排除",IF(J53=1,"情境最高分",""))</x:f>
        <x:v>排除</x:v>
      </x:c>
      <x:c r="L53" s="48" t="n">
        <x:f>IF(AND(E53="可行",F53&lt;&gt;""),F53,-1)</x:f>
        <x:v>-1</x:v>
      </x:c>
      <x:c r="M53" s="48" t="n">
        <x:f>IF(AND(E53="可行",G53&lt;&gt;""),G53,-1)</x:f>
        <x:v>-1</x:v>
      </x:c>
    </x:row>
    <x:row r="54" ht="22" customHeight="1">
      <x:c r="A54" t="str">
        <x:v>A</x:v>
      </x:c>
      <x:c r="B54" t="str">
        <x:v>B</x:v>
      </x:c>
      <x:c r="C54" t="str">
        <x:v>D</x:v>
      </x:c>
      <x:c r="D54" s="50" t="n">
        <x:f>SUMIF($A$33:$A$39,A54,$C$33:$C$39)+SUMIF($A$33:$A$39,B54,$C$33:$C$39)+SUMIF($A$33:$A$39,C54,$C$33:$C$39)</x:f>
        <x:v>210</x:v>
      </x:c>
      <x:c r="E54" t="str">
        <x:f>IF(D54&lt;=$D$5,"可行","超預算")</x:f>
        <x:v>可行</x:v>
      </x:c>
      <x:c r="F54" s="80" t="n">
        <x:f>IF(COUNT($M$43:$M$49)&lt;7,"",SUMIF($A$43:$A$49,A54,$M$43:$M$49)+SUMIF($A$43:$A$49,B54,$M$43:$M$49)+SUMIF($A$43:$A$49,C54,$M$43:$M$49))</x:f>
        <x:v>190</x:v>
      </x:c>
      <x:c r="G54" s="80" t="n">
        <x:f>IF(COUNT($N$43:$N$49)&lt;7,"",SUMIF($A$43:$A$49,A54,$N$43:$N$49)+SUMIF($A$43:$A$49,B54,$N$43:$N$49)+SUMIF($A$43:$A$49,C54,$N$43:$N$49))</x:f>
        <x:v>190</x:v>
      </x:c>
      <x:c r="H54" s="80" t="n">
        <x:f>IF(OR(F54="",G54=""),"",ROUND(G54-F54,1))</x:f>
        <x:v>0</x:v>
      </x:c>
      <x:c r="I54" t="n">
        <x:f>IF(OR(E54&lt;&gt;"可行",F54=""),"",COUNTIF($L$53:$L$87,"&gt;"&amp;L54)+COUNTIF($L$53:L54,L54))</x:f>
        <x:v>12</x:v>
      </x:c>
      <x:c r="J54" t="n">
        <x:f>IF(OR(E54&lt;&gt;"可行",G54=""),"",COUNTIF($M$53:$M$87,"&gt;"&amp;M54)+COUNTIF($M$53:M54,M54))</x:f>
        <x:v>12</x:v>
      </x:c>
      <x:c r="K54" t="str">
        <x:f>IF(E54="超預算","排除",IF(J54=1,"情境最高分",""))</x:f>
      </x:c>
      <x:c r="L54" s="48" t="n">
        <x:f>IF(AND(E54="可行",F54&lt;&gt;""),F54,-1)</x:f>
        <x:v>190</x:v>
      </x:c>
      <x:c r="M54" s="48" t="n">
        <x:f>IF(AND(E54="可行",G54&lt;&gt;""),G54,-1)</x:f>
        <x:v>190</x:v>
      </x:c>
    </x:row>
    <x:row r="55" ht="22" customHeight="1">
      <x:c r="A55" t="str">
        <x:v>A</x:v>
      </x:c>
      <x:c r="B55" t="str">
        <x:v>B</x:v>
      </x:c>
      <x:c r="C55" t="str">
        <x:v>E</x:v>
      </x:c>
      <x:c r="D55" s="50" t="n">
        <x:f>SUMIF($A$33:$A$39,A55,$C$33:$C$39)+SUMIF($A$33:$A$39,B55,$C$33:$C$39)+SUMIF($A$33:$A$39,C55,$C$33:$C$39)</x:f>
        <x:v>220</x:v>
      </x:c>
      <x:c r="E55" t="str">
        <x:f>IF(D55&lt;=$D$5,"可行","超預算")</x:f>
        <x:v>可行</x:v>
      </x:c>
      <x:c r="F55" s="80" t="n">
        <x:f>IF(COUNT($M$43:$M$49)&lt;7,"",SUMIF($A$43:$A$49,A55,$M$43:$M$49)+SUMIF($A$43:$A$49,B55,$M$43:$M$49)+SUMIF($A$43:$A$49,C55,$M$43:$M$49))</x:f>
        <x:v>180</x:v>
      </x:c>
      <x:c r="G55" s="80" t="n">
        <x:f>IF(COUNT($N$43:$N$49)&lt;7,"",SUMIF($A$43:$A$49,A55,$N$43:$N$49)+SUMIF($A$43:$A$49,B55,$N$43:$N$49)+SUMIF($A$43:$A$49,C55,$N$43:$N$49))</x:f>
        <x:v>180</x:v>
      </x:c>
      <x:c r="H55" s="80" t="n">
        <x:f>IF(OR(F55="",G55=""),"",ROUND(G55-F55,1))</x:f>
        <x:v>0</x:v>
      </x:c>
      <x:c r="I55" t="n">
        <x:f>IF(OR(E55&lt;&gt;"可行",F55=""),"",COUNTIF($L$53:$L$87,"&gt;"&amp;L55)+COUNTIF($L$53:L55,L55))</x:f>
        <x:v>16</x:v>
      </x:c>
      <x:c r="J55" t="n">
        <x:f>IF(OR(E55&lt;&gt;"可行",G55=""),"",COUNTIF($M$53:$M$87,"&gt;"&amp;M55)+COUNTIF($M$53:M55,M55))</x:f>
        <x:v>16</x:v>
      </x:c>
      <x:c r="K55" t="str">
        <x:f>IF(E55="超預算","排除",IF(J55=1,"情境最高分",""))</x:f>
      </x:c>
      <x:c r="L55" s="48" t="n">
        <x:f>IF(AND(E55="可行",F55&lt;&gt;""),F55,-1)</x:f>
        <x:v>180</x:v>
      </x:c>
      <x:c r="M55" s="48" t="n">
        <x:f>IF(AND(E55="可行",G55&lt;&gt;""),G55,-1)</x:f>
        <x:v>180</x:v>
      </x:c>
    </x:row>
    <x:row r="56" ht="22" customHeight="1">
      <x:c r="A56" t="str">
        <x:v>A</x:v>
      </x:c>
      <x:c r="B56" t="str">
        <x:v>B</x:v>
      </x:c>
      <x:c r="C56" t="str">
        <x:v>F</x:v>
      </x:c>
      <x:c r="D56" s="50" t="n">
        <x:f>SUMIF($A$33:$A$39,A56,$C$33:$C$39)+SUMIF($A$33:$A$39,B56,$C$33:$C$39)+SUMIF($A$33:$A$39,C56,$C$33:$C$39)</x:f>
        <x:v>195</x:v>
      </x:c>
      <x:c r="E56" t="str">
        <x:f>IF(D56&lt;=$D$5,"可行","超預算")</x:f>
        <x:v>可行</x:v>
      </x:c>
      <x:c r="F56" s="80" t="n">
        <x:f>IF(COUNT($M$43:$M$49)&lt;7,"",SUMIF($A$43:$A$49,A56,$M$43:$M$49)+SUMIF($A$43:$A$49,B56,$M$43:$M$49)+SUMIF($A$43:$A$49,C56,$M$43:$M$49))</x:f>
        <x:v>192.5</x:v>
      </x:c>
      <x:c r="G56" s="80" t="n">
        <x:f>IF(COUNT($N$43:$N$49)&lt;7,"",SUMIF($A$43:$A$49,A56,$N$43:$N$49)+SUMIF($A$43:$A$49,B56,$N$43:$N$49)+SUMIF($A$43:$A$49,C56,$N$43:$N$49))</x:f>
        <x:v>192.5</x:v>
      </x:c>
      <x:c r="H56" s="80" t="n">
        <x:f>IF(OR(F56="",G56=""),"",ROUND(G56-F56,1))</x:f>
        <x:v>0</x:v>
      </x:c>
      <x:c r="I56" t="n">
        <x:f>IF(OR(E56&lt;&gt;"可行",F56=""),"",COUNTIF($L$53:$L$87,"&gt;"&amp;L56)+COUNTIF($L$53:L56,L56))</x:f>
        <x:v>9</x:v>
      </x:c>
      <x:c r="J56" t="n">
        <x:f>IF(OR(E56&lt;&gt;"可行",G56=""),"",COUNTIF($M$53:$M$87,"&gt;"&amp;M56)+COUNTIF($M$53:M56,M56))</x:f>
        <x:v>9</x:v>
      </x:c>
      <x:c r="K56" t="str">
        <x:f>IF(E56="超預算","排除",IF(J56=1,"情境最高分",""))</x:f>
      </x:c>
      <x:c r="L56" s="48" t="n">
        <x:f>IF(AND(E56="可行",F56&lt;&gt;""),F56,-1)</x:f>
        <x:v>192.5</x:v>
      </x:c>
      <x:c r="M56" s="48" t="n">
        <x:f>IF(AND(E56="可行",G56&lt;&gt;""),G56,-1)</x:f>
        <x:v>192.5</x:v>
      </x:c>
    </x:row>
    <x:row r="57" ht="22" customHeight="1">
      <x:c r="A57" t="str">
        <x:v>A</x:v>
      </x:c>
      <x:c r="B57" t="str">
        <x:v>B</x:v>
      </x:c>
      <x:c r="C57" t="str">
        <x:v>G</x:v>
      </x:c>
      <x:c r="D57" s="50" t="n">
        <x:f>SUMIF($A$33:$A$39,A57,$C$33:$C$39)+SUMIF($A$33:$A$39,B57,$C$33:$C$39)+SUMIF($A$33:$A$39,C57,$C$33:$C$39)</x:f>
        <x:v>260</x:v>
      </x:c>
      <x:c r="E57" t="str">
        <x:f>IF(D57&lt;=$D$5,"可行","超預算")</x:f>
        <x:v>可行</x:v>
      </x:c>
      <x:c r="F57" s="80" t="n">
        <x:f>IF(COUNT($M$43:$M$49)&lt;7,"",SUMIF($A$43:$A$49,A57,$M$43:$M$49)+SUMIF($A$43:$A$49,B57,$M$43:$M$49)+SUMIF($A$43:$A$49,C57,$M$43:$M$49))</x:f>
        <x:v>160</x:v>
      </x:c>
      <x:c r="G57" s="80" t="n">
        <x:f>IF(COUNT($N$43:$N$49)&lt;7,"",SUMIF($A$43:$A$49,A57,$N$43:$N$49)+SUMIF($A$43:$A$49,B57,$N$43:$N$49)+SUMIF($A$43:$A$49,C57,$N$43:$N$49))</x:f>
        <x:v>160</x:v>
      </x:c>
      <x:c r="H57" s="80" t="n">
        <x:f>IF(OR(F57="",G57=""),"",ROUND(G57-F57,1))</x:f>
        <x:v>0</x:v>
      </x:c>
      <x:c r="I57" t="n">
        <x:f>IF(OR(E57&lt;&gt;"可行",F57=""),"",COUNTIF($L$53:$L$87,"&gt;"&amp;L57)+COUNTIF($L$53:L57,L57))</x:f>
        <x:v>27</x:v>
      </x:c>
      <x:c r="J57" t="n">
        <x:f>IF(OR(E57&lt;&gt;"可行",G57=""),"",COUNTIF($M$53:$M$87,"&gt;"&amp;M57)+COUNTIF($M$53:M57,M57))</x:f>
        <x:v>27</x:v>
      </x:c>
      <x:c r="K57" t="str">
        <x:f>IF(E57="超預算","排除",IF(J57=1,"情境最高分",""))</x:f>
      </x:c>
      <x:c r="L57" s="48" t="n">
        <x:f>IF(AND(E57="可行",F57&lt;&gt;""),F57,-1)</x:f>
        <x:v>160</x:v>
      </x:c>
      <x:c r="M57" s="48" t="n">
        <x:f>IF(AND(E57="可行",G57&lt;&gt;""),G57,-1)</x:f>
        <x:v>160</x:v>
      </x:c>
    </x:row>
    <x:row r="58" ht="22" customHeight="1">
      <x:c r="A58" t="str">
        <x:v>A</x:v>
      </x:c>
      <x:c r="B58" t="str">
        <x:v>C</x:v>
      </x:c>
      <x:c r="C58" t="str">
        <x:v>D</x:v>
      </x:c>
      <x:c r="D58" s="50" t="n">
        <x:f>SUMIF($A$33:$A$39,A58,$C$33:$C$39)+SUMIF($A$33:$A$39,B58,$C$33:$C$39)+SUMIF($A$33:$A$39,C58,$C$33:$C$39)</x:f>
        <x:v>320</x:v>
      </x:c>
      <x:c r="E58" t="str">
        <x:f>IF(D58&lt;=$D$5,"可行","超預算")</x:f>
        <x:v>超預算</x:v>
      </x:c>
      <x:c r="F58" s="80" t="n">
        <x:f>IF(COUNT($M$43:$M$49)&lt;7,"",SUMIF($A$43:$A$49,A58,$M$43:$M$49)+SUMIF($A$43:$A$49,B58,$M$43:$M$49)+SUMIF($A$43:$A$49,C58,$M$43:$M$49))</x:f>
        <x:v>197.5</x:v>
      </x:c>
      <x:c r="G58" s="80" t="n">
        <x:f>IF(COUNT($N$43:$N$49)&lt;7,"",SUMIF($A$43:$A$49,A58,$N$43:$N$49)+SUMIF($A$43:$A$49,B58,$N$43:$N$49)+SUMIF($A$43:$A$49,C58,$N$43:$N$49))</x:f>
        <x:v>197.5</x:v>
      </x:c>
      <x:c r="H58" s="80" t="n">
        <x:f>IF(OR(F58="",G58=""),"",ROUND(G58-F58,1))</x:f>
        <x:v>0</x:v>
      </x:c>
      <x:c r="I58" t="str">
        <x:f>IF(OR(E58&lt;&gt;"可行",F58=""),"",COUNTIF($L$53:$L$87,"&gt;"&amp;L58)+COUNTIF($L$53:L58,L58))</x:f>
      </x:c>
      <x:c r="J58" t="str">
        <x:f>IF(OR(E58&lt;&gt;"可行",G58=""),"",COUNTIF($M$53:$M$87,"&gt;"&amp;M58)+COUNTIF($M$53:M58,M58))</x:f>
      </x:c>
      <x:c r="K58" t="str">
        <x:f>IF(E58="超預算","排除",IF(J58=1,"情境最高分",""))</x:f>
        <x:v>排除</x:v>
      </x:c>
      <x:c r="L58" s="48" t="n">
        <x:f>IF(AND(E58="可行",F58&lt;&gt;""),F58,-1)</x:f>
        <x:v>-1</x:v>
      </x:c>
      <x:c r="M58" s="48" t="n">
        <x:f>IF(AND(E58="可行",G58&lt;&gt;""),G58,-1)</x:f>
        <x:v>-1</x:v>
      </x:c>
    </x:row>
    <x:row r="59" ht="22" customHeight="1">
      <x:c r="A59" t="str">
        <x:v>A</x:v>
      </x:c>
      <x:c r="B59" t="str">
        <x:v>C</x:v>
      </x:c>
      <x:c r="C59" t="str">
        <x:v>E</x:v>
      </x:c>
      <x:c r="D59" s="50" t="n">
        <x:f>SUMIF($A$33:$A$39,A59,$C$33:$C$39)+SUMIF($A$33:$A$39,B59,$C$33:$C$39)+SUMIF($A$33:$A$39,C59,$C$33:$C$39)</x:f>
        <x:v>330</x:v>
      </x:c>
      <x:c r="E59" t="str">
        <x:f>IF(D59&lt;=$D$5,"可行","超預算")</x:f>
        <x:v>超預算</x:v>
      </x:c>
      <x:c r="F59" s="80" t="n">
        <x:f>IF(COUNT($M$43:$M$49)&lt;7,"",SUMIF($A$43:$A$49,A59,$M$43:$M$49)+SUMIF($A$43:$A$49,B59,$M$43:$M$49)+SUMIF($A$43:$A$49,C59,$M$43:$M$49))</x:f>
        <x:v>187.5</x:v>
      </x:c>
      <x:c r="G59" s="80" t="n">
        <x:f>IF(COUNT($N$43:$N$49)&lt;7,"",SUMIF($A$43:$A$49,A59,$N$43:$N$49)+SUMIF($A$43:$A$49,B59,$N$43:$N$49)+SUMIF($A$43:$A$49,C59,$N$43:$N$49))</x:f>
        <x:v>187.5</x:v>
      </x:c>
      <x:c r="H59" s="80" t="n">
        <x:f>IF(OR(F59="",G59=""),"",ROUND(G59-F59,1))</x:f>
        <x:v>0</x:v>
      </x:c>
      <x:c r="I59" t="str">
        <x:f>IF(OR(E59&lt;&gt;"可行",F59=""),"",COUNTIF($L$53:$L$87,"&gt;"&amp;L59)+COUNTIF($L$53:L59,L59))</x:f>
      </x:c>
      <x:c r="J59" t="str">
        <x:f>IF(OR(E59&lt;&gt;"可行",G59=""),"",COUNTIF($M$53:$M$87,"&gt;"&amp;M59)+COUNTIF($M$53:M59,M59))</x:f>
      </x:c>
      <x:c r="K59" t="str">
        <x:f>IF(E59="超預算","排除",IF(J59=1,"情境最高分",""))</x:f>
        <x:v>排除</x:v>
      </x:c>
      <x:c r="L59" s="48" t="n">
        <x:f>IF(AND(E59="可行",F59&lt;&gt;""),F59,-1)</x:f>
        <x:v>-1</x:v>
      </x:c>
      <x:c r="M59" s="48" t="n">
        <x:f>IF(AND(E59="可行",G59&lt;&gt;""),G59,-1)</x:f>
        <x:v>-1</x:v>
      </x:c>
    </x:row>
    <x:row r="60" ht="22" customHeight="1">
      <x:c r="A60" t="str">
        <x:v>A</x:v>
      </x:c>
      <x:c r="B60" t="str">
        <x:v>C</x:v>
      </x:c>
      <x:c r="C60" t="str">
        <x:v>F</x:v>
      </x:c>
      <x:c r="D60" s="50" t="n">
        <x:f>SUMIF($A$33:$A$39,A60,$C$33:$C$39)+SUMIF($A$33:$A$39,B60,$C$33:$C$39)+SUMIF($A$33:$A$39,C60,$C$33:$C$39)</x:f>
        <x:v>305</x:v>
      </x:c>
      <x:c r="E60" t="str">
        <x:f>IF(D60&lt;=$D$5,"可行","超預算")</x:f>
        <x:v>超預算</x:v>
      </x:c>
      <x:c r="F60" s="80" t="n">
        <x:f>IF(COUNT($M$43:$M$49)&lt;7,"",SUMIF($A$43:$A$49,A60,$M$43:$M$49)+SUMIF($A$43:$A$49,B60,$M$43:$M$49)+SUMIF($A$43:$A$49,C60,$M$43:$M$49))</x:f>
        <x:v>200</x:v>
      </x:c>
      <x:c r="G60" s="80" t="n">
        <x:f>IF(COUNT($N$43:$N$49)&lt;7,"",SUMIF($A$43:$A$49,A60,$N$43:$N$49)+SUMIF($A$43:$A$49,B60,$N$43:$N$49)+SUMIF($A$43:$A$49,C60,$N$43:$N$49))</x:f>
        <x:v>200</x:v>
      </x:c>
      <x:c r="H60" s="80" t="n">
        <x:f>IF(OR(F60="",G60=""),"",ROUND(G60-F60,1))</x:f>
        <x:v>0</x:v>
      </x:c>
      <x:c r="I60" t="str">
        <x:f>IF(OR(E60&lt;&gt;"可行",F60=""),"",COUNTIF($L$53:$L$87,"&gt;"&amp;L60)+COUNTIF($L$53:L60,L60))</x:f>
      </x:c>
      <x:c r="J60" t="str">
        <x:f>IF(OR(E60&lt;&gt;"可行",G60=""),"",COUNTIF($M$53:$M$87,"&gt;"&amp;M60)+COUNTIF($M$53:M60,M60))</x:f>
      </x:c>
      <x:c r="K60" t="str">
        <x:f>IF(E60="超預算","排除",IF(J60=1,"情境最高分",""))</x:f>
        <x:v>排除</x:v>
      </x:c>
      <x:c r="L60" s="48" t="n">
        <x:f>IF(AND(E60="可行",F60&lt;&gt;""),F60,-1)</x:f>
        <x:v>-1</x:v>
      </x:c>
      <x:c r="M60" s="48" t="n">
        <x:f>IF(AND(E60="可行",G60&lt;&gt;""),G60,-1)</x:f>
        <x:v>-1</x:v>
      </x:c>
    </x:row>
    <x:row r="61" ht="22" customHeight="1">
      <x:c r="A61" t="str">
        <x:v>A</x:v>
      </x:c>
      <x:c r="B61" t="str">
        <x:v>C</x:v>
      </x:c>
      <x:c r="C61" t="str">
        <x:v>G</x:v>
      </x:c>
      <x:c r="D61" s="50" t="n">
        <x:f>SUMIF($A$33:$A$39,A61,$C$33:$C$39)+SUMIF($A$33:$A$39,B61,$C$33:$C$39)+SUMIF($A$33:$A$39,C61,$C$33:$C$39)</x:f>
        <x:v>370</x:v>
      </x:c>
      <x:c r="E61" t="str">
        <x:f>IF(D61&lt;=$D$5,"可行","超預算")</x:f>
        <x:v>超預算</x:v>
      </x:c>
      <x:c r="F61" s="80" t="n">
        <x:f>IF(COUNT($M$43:$M$49)&lt;7,"",SUMIF($A$43:$A$49,A61,$M$43:$M$49)+SUMIF($A$43:$A$49,B61,$M$43:$M$49)+SUMIF($A$43:$A$49,C61,$M$43:$M$49))</x:f>
        <x:v>167.5</x:v>
      </x:c>
      <x:c r="G61" s="80" t="n">
        <x:f>IF(COUNT($N$43:$N$49)&lt;7,"",SUMIF($A$43:$A$49,A61,$N$43:$N$49)+SUMIF($A$43:$A$49,B61,$N$43:$N$49)+SUMIF($A$43:$A$49,C61,$N$43:$N$49))</x:f>
        <x:v>167.5</x:v>
      </x:c>
      <x:c r="H61" s="80" t="n">
        <x:f>IF(OR(F61="",G61=""),"",ROUND(G61-F61,1))</x:f>
        <x:v>0</x:v>
      </x:c>
      <x:c r="I61" t="str">
        <x:f>IF(OR(E61&lt;&gt;"可行",F61=""),"",COUNTIF($L$53:$L$87,"&gt;"&amp;L61)+COUNTIF($L$53:L61,L61))</x:f>
      </x:c>
      <x:c r="J61" t="str">
        <x:f>IF(OR(E61&lt;&gt;"可行",G61=""),"",COUNTIF($M$53:$M$87,"&gt;"&amp;M61)+COUNTIF($M$53:M61,M61))</x:f>
      </x:c>
      <x:c r="K61" t="str">
        <x:f>IF(E61="超預算","排除",IF(J61=1,"情境最高分",""))</x:f>
        <x:v>排除</x:v>
      </x:c>
      <x:c r="L61" s="48" t="n">
        <x:f>IF(AND(E61="可行",F61&lt;&gt;""),F61,-1)</x:f>
        <x:v>-1</x:v>
      </x:c>
      <x:c r="M61" s="48" t="n">
        <x:f>IF(AND(E61="可行",G61&lt;&gt;""),G61,-1)</x:f>
        <x:v>-1</x:v>
      </x:c>
    </x:row>
    <x:row r="62" ht="22" customHeight="1">
      <x:c r="A62" t="str">
        <x:v>A</x:v>
      </x:c>
      <x:c r="B62" t="str">
        <x:v>D</x:v>
      </x:c>
      <x:c r="C62" t="str">
        <x:v>E</x:v>
      </x:c>
      <x:c r="D62" s="50" t="n">
        <x:f>SUMIF($A$33:$A$39,A62,$C$33:$C$39)+SUMIF($A$33:$A$39,B62,$C$33:$C$39)+SUMIF($A$33:$A$39,C62,$C$33:$C$39)</x:f>
        <x:v>230</x:v>
      </x:c>
      <x:c r="E62" t="str">
        <x:f>IF(D62&lt;=$D$5,"可行","超預算")</x:f>
        <x:v>可行</x:v>
      </x:c>
      <x:c r="F62" s="80" t="n">
        <x:f>IF(COUNT($M$43:$M$49)&lt;7,"",SUMIF($A$43:$A$49,A62,$M$43:$M$49)+SUMIF($A$43:$A$49,B62,$M$43:$M$49)+SUMIF($A$43:$A$49,C62,$M$43:$M$49))</x:f>
        <x:v>186.25</x:v>
      </x:c>
      <x:c r="G62" s="80" t="n">
        <x:f>IF(COUNT($N$43:$N$49)&lt;7,"",SUMIF($A$43:$A$49,A62,$N$43:$N$49)+SUMIF($A$43:$A$49,B62,$N$43:$N$49)+SUMIF($A$43:$A$49,C62,$N$43:$N$49))</x:f>
        <x:v>186.25</x:v>
      </x:c>
      <x:c r="H62" s="80" t="n">
        <x:f>IF(OR(F62="",G62=""),"",ROUND(G62-F62,1))</x:f>
        <x:v>0</x:v>
      </x:c>
      <x:c r="I62" t="n">
        <x:f>IF(OR(E62&lt;&gt;"可行",F62=""),"",COUNTIF($L$53:$L$87,"&gt;"&amp;L62)+COUNTIF($L$53:L62,L62))</x:f>
        <x:v>15</x:v>
      </x:c>
      <x:c r="J62" t="n">
        <x:f>IF(OR(E62&lt;&gt;"可行",G62=""),"",COUNTIF($M$53:$M$87,"&gt;"&amp;M62)+COUNTIF($M$53:M62,M62))</x:f>
        <x:v>15</x:v>
      </x:c>
      <x:c r="K62" t="str">
        <x:f>IF(E62="超預算","排除",IF(J62=1,"情境最高分",""))</x:f>
      </x:c>
      <x:c r="L62" s="48" t="n">
        <x:f>IF(AND(E62="可行",F62&lt;&gt;""),F62,-1)</x:f>
        <x:v>186.25</x:v>
      </x:c>
      <x:c r="M62" s="48" t="n">
        <x:f>IF(AND(E62="可行",G62&lt;&gt;""),G62,-1)</x:f>
        <x:v>186.25</x:v>
      </x:c>
    </x:row>
    <x:row r="63" ht="22" customHeight="1">
      <x:c r="A63" t="str">
        <x:v>A</x:v>
      </x:c>
      <x:c r="B63" t="str">
        <x:v>D</x:v>
      </x:c>
      <x:c r="C63" t="str">
        <x:v>F</x:v>
      </x:c>
      <x:c r="D63" s="50" t="n">
        <x:f>SUMIF($A$33:$A$39,A63,$C$33:$C$39)+SUMIF($A$33:$A$39,B63,$C$33:$C$39)+SUMIF($A$33:$A$39,C63,$C$33:$C$39)</x:f>
        <x:v>205</x:v>
      </x:c>
      <x:c r="E63" t="str">
        <x:f>IF(D63&lt;=$D$5,"可行","超預算")</x:f>
        <x:v>可行</x:v>
      </x:c>
      <x:c r="F63" s="80" t="n">
        <x:f>IF(COUNT($M$43:$M$49)&lt;7,"",SUMIF($A$43:$A$49,A63,$M$43:$M$49)+SUMIF($A$43:$A$49,B63,$M$43:$M$49)+SUMIF($A$43:$A$49,C63,$M$43:$M$49))</x:f>
        <x:v>198.75</x:v>
      </x:c>
      <x:c r="G63" s="80" t="n">
        <x:f>IF(COUNT($N$43:$N$49)&lt;7,"",SUMIF($A$43:$A$49,A63,$N$43:$N$49)+SUMIF($A$43:$A$49,B63,$N$43:$N$49)+SUMIF($A$43:$A$49,C63,$N$43:$N$49))</x:f>
        <x:v>198.75</x:v>
      </x:c>
      <x:c r="H63" s="80" t="n">
        <x:f>IF(OR(F63="",G63=""),"",ROUND(G63-F63,1))</x:f>
        <x:v>0</x:v>
      </x:c>
      <x:c r="I63" t="n">
        <x:f>IF(OR(E63&lt;&gt;"可行",F63=""),"",COUNTIF($L$53:$L$87,"&gt;"&amp;L63)+COUNTIF($L$53:L63,L63))</x:f>
        <x:v>6</x:v>
      </x:c>
      <x:c r="J63" t="n">
        <x:f>IF(OR(E63&lt;&gt;"可行",G63=""),"",COUNTIF($M$53:$M$87,"&gt;"&amp;M63)+COUNTIF($M$53:M63,M63))</x:f>
        <x:v>6</x:v>
      </x:c>
      <x:c r="K63" t="str">
        <x:f>IF(E63="超預算","排除",IF(J63=1,"情境最高分",""))</x:f>
      </x:c>
      <x:c r="L63" s="48" t="n">
        <x:f>IF(AND(E63="可行",F63&lt;&gt;""),F63,-1)</x:f>
        <x:v>198.75</x:v>
      </x:c>
      <x:c r="M63" s="48" t="n">
        <x:f>IF(AND(E63="可行",G63&lt;&gt;""),G63,-1)</x:f>
        <x:v>198.75</x:v>
      </x:c>
    </x:row>
    <x:row r="64" ht="22" customHeight="1">
      <x:c r="A64" t="str">
        <x:v>A</x:v>
      </x:c>
      <x:c r="B64" t="str">
        <x:v>D</x:v>
      </x:c>
      <x:c r="C64" t="str">
        <x:v>G</x:v>
      </x:c>
      <x:c r="D64" s="50" t="n">
        <x:f>SUMIF($A$33:$A$39,A64,$C$33:$C$39)+SUMIF($A$33:$A$39,B64,$C$33:$C$39)+SUMIF($A$33:$A$39,C64,$C$33:$C$39)</x:f>
        <x:v>270</x:v>
      </x:c>
      <x:c r="E64" t="str">
        <x:f>IF(D64&lt;=$D$5,"可行","超預算")</x:f>
        <x:v>可行</x:v>
      </x:c>
      <x:c r="F64" s="80" t="n">
        <x:f>IF(COUNT($M$43:$M$49)&lt;7,"",SUMIF($A$43:$A$49,A64,$M$43:$M$49)+SUMIF($A$43:$A$49,B64,$M$43:$M$49)+SUMIF($A$43:$A$49,C64,$M$43:$M$49))</x:f>
        <x:v>166.25</x:v>
      </x:c>
      <x:c r="G64" s="80" t="n">
        <x:f>IF(COUNT($N$43:$N$49)&lt;7,"",SUMIF($A$43:$A$49,A64,$N$43:$N$49)+SUMIF($A$43:$A$49,B64,$N$43:$N$49)+SUMIF($A$43:$A$49,C64,$N$43:$N$49))</x:f>
        <x:v>166.25</x:v>
      </x:c>
      <x:c r="H64" s="80" t="n">
        <x:f>IF(OR(F64="",G64=""),"",ROUND(G64-F64,1))</x:f>
        <x:v>0</x:v>
      </x:c>
      <x:c r="I64" t="n">
        <x:f>IF(OR(E64&lt;&gt;"可行",F64=""),"",COUNTIF($L$53:$L$87,"&gt;"&amp;L64)+COUNTIF($L$53:L64,L64))</x:f>
        <x:v>25</x:v>
      </x:c>
      <x:c r="J64" t="n">
        <x:f>IF(OR(E64&lt;&gt;"可行",G64=""),"",COUNTIF($M$53:$M$87,"&gt;"&amp;M64)+COUNTIF($M$53:M64,M64))</x:f>
        <x:v>25</x:v>
      </x:c>
      <x:c r="K64" t="str">
        <x:f>IF(E64="超預算","排除",IF(J64=1,"情境最高分",""))</x:f>
      </x:c>
      <x:c r="L64" s="48" t="n">
        <x:f>IF(AND(E64="可行",F64&lt;&gt;""),F64,-1)</x:f>
        <x:v>166.25</x:v>
      </x:c>
      <x:c r="M64" s="48" t="n">
        <x:f>IF(AND(E64="可行",G64&lt;&gt;""),G64,-1)</x:f>
        <x:v>166.25</x:v>
      </x:c>
    </x:row>
    <x:row r="65" ht="22" customHeight="1">
      <x:c r="A65" t="str">
        <x:v>A</x:v>
      </x:c>
      <x:c r="B65" t="str">
        <x:v>E</x:v>
      </x:c>
      <x:c r="C65" t="str">
        <x:v>F</x:v>
      </x:c>
      <x:c r="D65" s="50" t="n">
        <x:f>SUMIF($A$33:$A$39,A65,$C$33:$C$39)+SUMIF($A$33:$A$39,B65,$C$33:$C$39)+SUMIF($A$33:$A$39,C65,$C$33:$C$39)</x:f>
        <x:v>215</x:v>
      </x:c>
      <x:c r="E65" t="str">
        <x:f>IF(D65&lt;=$D$5,"可行","超預算")</x:f>
        <x:v>可行</x:v>
      </x:c>
      <x:c r="F65" s="80" t="n">
        <x:f>IF(COUNT($M$43:$M$49)&lt;7,"",SUMIF($A$43:$A$49,A65,$M$43:$M$49)+SUMIF($A$43:$A$49,B65,$M$43:$M$49)+SUMIF($A$43:$A$49,C65,$M$43:$M$49))</x:f>
        <x:v>188.75</x:v>
      </x:c>
      <x:c r="G65" s="80" t="n">
        <x:f>IF(COUNT($N$43:$N$49)&lt;7,"",SUMIF($A$43:$A$49,A65,$N$43:$N$49)+SUMIF($A$43:$A$49,B65,$N$43:$N$49)+SUMIF($A$43:$A$49,C65,$N$43:$N$49))</x:f>
        <x:v>188.75</x:v>
      </x:c>
      <x:c r="H65" s="80" t="n">
        <x:f>IF(OR(F65="",G65=""),"",ROUND(G65-F65,1))</x:f>
        <x:v>0</x:v>
      </x:c>
      <x:c r="I65" t="n">
        <x:f>IF(OR(E65&lt;&gt;"可行",F65=""),"",COUNTIF($L$53:$L$87,"&gt;"&amp;L65)+COUNTIF($L$53:L65,L65))</x:f>
        <x:v>14</x:v>
      </x:c>
      <x:c r="J65" t="n">
        <x:f>IF(OR(E65&lt;&gt;"可行",G65=""),"",COUNTIF($M$53:$M$87,"&gt;"&amp;M65)+COUNTIF($M$53:M65,M65))</x:f>
        <x:v>14</x:v>
      </x:c>
      <x:c r="K65" t="str">
        <x:f>IF(E65="超預算","排除",IF(J65=1,"情境最高分",""))</x:f>
      </x:c>
      <x:c r="L65" s="48" t="n">
        <x:f>IF(AND(E65="可行",F65&lt;&gt;""),F65,-1)</x:f>
        <x:v>188.75</x:v>
      </x:c>
      <x:c r="M65" s="48" t="n">
        <x:f>IF(AND(E65="可行",G65&lt;&gt;""),G65,-1)</x:f>
        <x:v>188.75</x:v>
      </x:c>
    </x:row>
    <x:row r="66" ht="22" customHeight="1">
      <x:c r="A66" t="str">
        <x:v>A</x:v>
      </x:c>
      <x:c r="B66" t="str">
        <x:v>E</x:v>
      </x:c>
      <x:c r="C66" t="str">
        <x:v>G</x:v>
      </x:c>
      <x:c r="D66" s="50" t="n">
        <x:f>SUMIF($A$33:$A$39,A66,$C$33:$C$39)+SUMIF($A$33:$A$39,B66,$C$33:$C$39)+SUMIF($A$33:$A$39,C66,$C$33:$C$39)</x:f>
        <x:v>280</x:v>
      </x:c>
      <x:c r="E66" t="str">
        <x:f>IF(D66&lt;=$D$5,"可行","超預算")</x:f>
        <x:v>可行</x:v>
      </x:c>
      <x:c r="F66" s="80" t="n">
        <x:f>IF(COUNT($M$43:$M$49)&lt;7,"",SUMIF($A$43:$A$49,A66,$M$43:$M$49)+SUMIF($A$43:$A$49,B66,$M$43:$M$49)+SUMIF($A$43:$A$49,C66,$M$43:$M$49))</x:f>
        <x:v>156.25</x:v>
      </x:c>
      <x:c r="G66" s="80" t="n">
        <x:f>IF(COUNT($N$43:$N$49)&lt;7,"",SUMIF($A$43:$A$49,A66,$N$43:$N$49)+SUMIF($A$43:$A$49,B66,$N$43:$N$49)+SUMIF($A$43:$A$49,C66,$N$43:$N$49))</x:f>
        <x:v>156.25</x:v>
      </x:c>
      <x:c r="H66" s="80" t="n">
        <x:f>IF(OR(F66="",G66=""),"",ROUND(G66-F66,1))</x:f>
        <x:v>0</x:v>
      </x:c>
      <x:c r="I66" t="n">
        <x:f>IF(OR(E66&lt;&gt;"可行",F66=""),"",COUNTIF($L$53:$L$87,"&gt;"&amp;L66)+COUNTIF($L$53:L66,L66))</x:f>
        <x:v>29</x:v>
      </x:c>
      <x:c r="J66" t="n">
        <x:f>IF(OR(E66&lt;&gt;"可行",G66=""),"",COUNTIF($M$53:$M$87,"&gt;"&amp;M66)+COUNTIF($M$53:M66,M66))</x:f>
        <x:v>29</x:v>
      </x:c>
      <x:c r="K66" t="str">
        <x:f>IF(E66="超預算","排除",IF(J66=1,"情境最高分",""))</x:f>
      </x:c>
      <x:c r="L66" s="48" t="n">
        <x:f>IF(AND(E66="可行",F66&lt;&gt;""),F66,-1)</x:f>
        <x:v>156.25</x:v>
      </x:c>
      <x:c r="M66" s="48" t="n">
        <x:f>IF(AND(E66="可行",G66&lt;&gt;""),G66,-1)</x:f>
        <x:v>156.25</x:v>
      </x:c>
    </x:row>
    <x:row r="67" ht="22" customHeight="1">
      <x:c r="A67" t="str">
        <x:v>A</x:v>
      </x:c>
      <x:c r="B67" t="str">
        <x:v>F</x:v>
      </x:c>
      <x:c r="C67" t="str">
        <x:v>G</x:v>
      </x:c>
      <x:c r="D67" s="50" t="n">
        <x:f>SUMIF($A$33:$A$39,A67,$C$33:$C$39)+SUMIF($A$33:$A$39,B67,$C$33:$C$39)+SUMIF($A$33:$A$39,C67,$C$33:$C$39)</x:f>
        <x:v>255</x:v>
      </x:c>
      <x:c r="E67" t="str">
        <x:f>IF(D67&lt;=$D$5,"可行","超預算")</x:f>
        <x:v>可行</x:v>
      </x:c>
      <x:c r="F67" s="80" t="n">
        <x:f>IF(COUNT($M$43:$M$49)&lt;7,"",SUMIF($A$43:$A$49,A67,$M$43:$M$49)+SUMIF($A$43:$A$49,B67,$M$43:$M$49)+SUMIF($A$43:$A$49,C67,$M$43:$M$49))</x:f>
        <x:v>168.75</x:v>
      </x:c>
      <x:c r="G67" s="80" t="n">
        <x:f>IF(COUNT($N$43:$N$49)&lt;7,"",SUMIF($A$43:$A$49,A67,$N$43:$N$49)+SUMIF($A$43:$A$49,B67,$N$43:$N$49)+SUMIF($A$43:$A$49,C67,$N$43:$N$49))</x:f>
        <x:v>168.75</x:v>
      </x:c>
      <x:c r="H67" s="80" t="n">
        <x:f>IF(OR(F67="",G67=""),"",ROUND(G67-F67,1))</x:f>
        <x:v>0</x:v>
      </x:c>
      <x:c r="I67" t="n">
        <x:f>IF(OR(E67&lt;&gt;"可行",F67=""),"",COUNTIF($L$53:$L$87,"&gt;"&amp;L67)+COUNTIF($L$53:L67,L67))</x:f>
        <x:v>23</x:v>
      </x:c>
      <x:c r="J67" t="n">
        <x:f>IF(OR(E67&lt;&gt;"可行",G67=""),"",COUNTIF($M$53:$M$87,"&gt;"&amp;M67)+COUNTIF($M$53:M67,M67))</x:f>
        <x:v>23</x:v>
      </x:c>
      <x:c r="K67" t="str">
        <x:f>IF(E67="超預算","排除",IF(J67=1,"情境最高分",""))</x:f>
      </x:c>
      <x:c r="L67" s="48" t="n">
        <x:f>IF(AND(E67="可行",F67&lt;&gt;""),F67,-1)</x:f>
        <x:v>168.75</x:v>
      </x:c>
      <x:c r="M67" s="48" t="n">
        <x:f>IF(AND(E67="可行",G67&lt;&gt;""),G67,-1)</x:f>
        <x:v>168.75</x:v>
      </x:c>
    </x:row>
    <x:row r="68" ht="22" customHeight="1">
      <x:c r="A68" t="str">
        <x:v>B</x:v>
      </x:c>
      <x:c r="B68" t="str">
        <x:v>C</x:v>
      </x:c>
      <x:c r="C68" t="str">
        <x:v>D</x:v>
      </x:c>
      <x:c r="D68" s="50" t="n">
        <x:f>SUMIF($A$33:$A$39,A68,$C$33:$C$39)+SUMIF($A$33:$A$39,B68,$C$33:$C$39)+SUMIF($A$33:$A$39,C68,$C$33:$C$39)</x:f>
        <x:v>240</x:v>
      </x:c>
      <x:c r="E68" t="str">
        <x:f>IF(D68&lt;=$D$5,"可行","超預算")</x:f>
        <x:v>可行</x:v>
      </x:c>
      <x:c r="F68" s="80" t="n">
        <x:f>IF(COUNT($M$43:$M$49)&lt;7,"",SUMIF($A$43:$A$49,A68,$M$43:$M$49)+SUMIF($A$43:$A$49,B68,$M$43:$M$49)+SUMIF($A$43:$A$49,C68,$M$43:$M$49))</x:f>
        <x:v>201.25</x:v>
      </x:c>
      <x:c r="G68" s="80" t="n">
        <x:f>IF(COUNT($N$43:$N$49)&lt;7,"",SUMIF($A$43:$A$49,A68,$N$43:$N$49)+SUMIF($A$43:$A$49,B68,$N$43:$N$49)+SUMIF($A$43:$A$49,C68,$N$43:$N$49))</x:f>
        <x:v>201.25</x:v>
      </x:c>
      <x:c r="H68" s="80" t="n">
        <x:f>IF(OR(F68="",G68=""),"",ROUND(G68-F68,1))</x:f>
        <x:v>0</x:v>
      </x:c>
      <x:c r="I68" t="n">
        <x:f>IF(OR(E68&lt;&gt;"可行",F68=""),"",COUNTIF($L$53:$L$87,"&gt;"&amp;L68)+COUNTIF($L$53:L68,L68))</x:f>
        <x:v>4</x:v>
      </x:c>
      <x:c r="J68" t="n">
        <x:f>IF(OR(E68&lt;&gt;"可行",G68=""),"",COUNTIF($M$53:$M$87,"&gt;"&amp;M68)+COUNTIF($M$53:M68,M68))</x:f>
        <x:v>4</x:v>
      </x:c>
      <x:c r="K68" t="str">
        <x:f>IF(E68="超預算","排除",IF(J68=1,"情境最高分",""))</x:f>
      </x:c>
      <x:c r="L68" s="48" t="n">
        <x:f>IF(AND(E68="可行",F68&lt;&gt;""),F68,-1)</x:f>
        <x:v>201.25</x:v>
      </x:c>
      <x:c r="M68" s="48" t="n">
        <x:f>IF(AND(E68="可行",G68&lt;&gt;""),G68,-1)</x:f>
        <x:v>201.25</x:v>
      </x:c>
    </x:row>
    <x:row r="69" ht="22" customHeight="1">
      <x:c r="A69" t="str">
        <x:v>B</x:v>
      </x:c>
      <x:c r="B69" t="str">
        <x:v>C</x:v>
      </x:c>
      <x:c r="C69" t="str">
        <x:v>E</x:v>
      </x:c>
      <x:c r="D69" s="50" t="n">
        <x:f>SUMIF($A$33:$A$39,A69,$C$33:$C$39)+SUMIF($A$33:$A$39,B69,$C$33:$C$39)+SUMIF($A$33:$A$39,C69,$C$33:$C$39)</x:f>
        <x:v>250</x:v>
      </x:c>
      <x:c r="E69" t="str">
        <x:f>IF(D69&lt;=$D$5,"可行","超預算")</x:f>
        <x:v>可行</x:v>
      </x:c>
      <x:c r="F69" s="80" t="n">
        <x:f>IF(COUNT($M$43:$M$49)&lt;7,"",SUMIF($A$43:$A$49,A69,$M$43:$M$49)+SUMIF($A$43:$A$49,B69,$M$43:$M$49)+SUMIF($A$43:$A$49,C69,$M$43:$M$49))</x:f>
        <x:v>191.25</x:v>
      </x:c>
      <x:c r="G69" s="80" t="n">
        <x:f>IF(COUNT($N$43:$N$49)&lt;7,"",SUMIF($A$43:$A$49,A69,$N$43:$N$49)+SUMIF($A$43:$A$49,B69,$N$43:$N$49)+SUMIF($A$43:$A$49,C69,$N$43:$N$49))</x:f>
        <x:v>191.25</x:v>
      </x:c>
      <x:c r="H69" s="80" t="n">
        <x:f>IF(OR(F69="",G69=""),"",ROUND(G69-F69,1))</x:f>
        <x:v>0</x:v>
      </x:c>
      <x:c r="I69" t="n">
        <x:f>IF(OR(E69&lt;&gt;"可行",F69=""),"",COUNTIF($L$53:$L$87,"&gt;"&amp;L69)+COUNTIF($L$53:L69,L69))</x:f>
        <x:v>11</x:v>
      </x:c>
      <x:c r="J69" t="n">
        <x:f>IF(OR(E69&lt;&gt;"可行",G69=""),"",COUNTIF($M$53:$M$87,"&gt;"&amp;M69)+COUNTIF($M$53:M69,M69))</x:f>
        <x:v>11</x:v>
      </x:c>
      <x:c r="K69" t="str">
        <x:f>IF(E69="超預算","排除",IF(J69=1,"情境最高分",""))</x:f>
      </x:c>
      <x:c r="L69" s="48" t="n">
        <x:f>IF(AND(E69="可行",F69&lt;&gt;""),F69,-1)</x:f>
        <x:v>191.25</x:v>
      </x:c>
      <x:c r="M69" s="48" t="n">
        <x:f>IF(AND(E69="可行",G69&lt;&gt;""),G69,-1)</x:f>
        <x:v>191.25</x:v>
      </x:c>
    </x:row>
    <x:row r="70" ht="22" customHeight="1">
      <x:c r="A70" t="str">
        <x:v>B</x:v>
      </x:c>
      <x:c r="B70" t="str">
        <x:v>C</x:v>
      </x:c>
      <x:c r="C70" t="str">
        <x:v>F</x:v>
      </x:c>
      <x:c r="D70" s="50" t="n">
        <x:f>SUMIF($A$33:$A$39,A70,$C$33:$C$39)+SUMIF($A$33:$A$39,B70,$C$33:$C$39)+SUMIF($A$33:$A$39,C70,$C$33:$C$39)</x:f>
        <x:v>225</x:v>
      </x:c>
      <x:c r="E70" t="str">
        <x:f>IF(D70&lt;=$D$5,"可行","超預算")</x:f>
        <x:v>可行</x:v>
      </x:c>
      <x:c r="F70" s="80" t="n">
        <x:f>IF(COUNT($M$43:$M$49)&lt;7,"",SUMIF($A$43:$A$49,A70,$M$43:$M$49)+SUMIF($A$43:$A$49,B70,$M$43:$M$49)+SUMIF($A$43:$A$49,C70,$M$43:$M$49))</x:f>
        <x:v>203.75</x:v>
      </x:c>
      <x:c r="G70" s="80" t="n">
        <x:f>IF(COUNT($N$43:$N$49)&lt;7,"",SUMIF($A$43:$A$49,A70,$N$43:$N$49)+SUMIF($A$43:$A$49,B70,$N$43:$N$49)+SUMIF($A$43:$A$49,C70,$N$43:$N$49))</x:f>
        <x:v>203.75</x:v>
      </x:c>
      <x:c r="H70" s="80" t="n">
        <x:f>IF(OR(F70="",G70=""),"",ROUND(G70-F70,1))</x:f>
        <x:v>0</x:v>
      </x:c>
      <x:c r="I70" t="n">
        <x:f>IF(OR(E70&lt;&gt;"可行",F70=""),"",COUNTIF($L$53:$L$87,"&gt;"&amp;L70)+COUNTIF($L$53:L70,L70))</x:f>
        <x:v>2</x:v>
      </x:c>
      <x:c r="J70" t="n">
        <x:f>IF(OR(E70&lt;&gt;"可行",G70=""),"",COUNTIF($M$53:$M$87,"&gt;"&amp;M70)+COUNTIF($M$53:M70,M70))</x:f>
        <x:v>2</x:v>
      </x:c>
      <x:c r="K70" t="str">
        <x:f>IF(E70="超預算","排除",IF(J70=1,"情境最高分",""))</x:f>
      </x:c>
      <x:c r="L70" s="48" t="n">
        <x:f>IF(AND(E70="可行",F70&lt;&gt;""),F70,-1)</x:f>
        <x:v>203.75</x:v>
      </x:c>
      <x:c r="M70" s="48" t="n">
        <x:f>IF(AND(E70="可行",G70&lt;&gt;""),G70,-1)</x:f>
        <x:v>203.75</x:v>
      </x:c>
    </x:row>
    <x:row r="71" ht="22" customHeight="1">
      <x:c r="A71" t="str">
        <x:v>B</x:v>
      </x:c>
      <x:c r="B71" t="str">
        <x:v>C</x:v>
      </x:c>
      <x:c r="C71" t="str">
        <x:v>G</x:v>
      </x:c>
      <x:c r="D71" s="50" t="n">
        <x:f>SUMIF($A$33:$A$39,A71,$C$33:$C$39)+SUMIF($A$33:$A$39,B71,$C$33:$C$39)+SUMIF($A$33:$A$39,C71,$C$33:$C$39)</x:f>
        <x:v>290</x:v>
      </x:c>
      <x:c r="E71" t="str">
        <x:f>IF(D71&lt;=$D$5,"可行","超預算")</x:f>
        <x:v>可行</x:v>
      </x:c>
      <x:c r="F71" s="80" t="n">
        <x:f>IF(COUNT($M$43:$M$49)&lt;7,"",SUMIF($A$43:$A$49,A71,$M$43:$M$49)+SUMIF($A$43:$A$49,B71,$M$43:$M$49)+SUMIF($A$43:$A$49,C71,$M$43:$M$49))</x:f>
        <x:v>171.25</x:v>
      </x:c>
      <x:c r="G71" s="80" t="n">
        <x:f>IF(COUNT($N$43:$N$49)&lt;7,"",SUMIF($A$43:$A$49,A71,$N$43:$N$49)+SUMIF($A$43:$A$49,B71,$N$43:$N$49)+SUMIF($A$43:$A$49,C71,$N$43:$N$49))</x:f>
        <x:v>171.25</x:v>
      </x:c>
      <x:c r="H71" s="80" t="n">
        <x:f>IF(OR(F71="",G71=""),"",ROUND(G71-F71,1))</x:f>
        <x:v>0</x:v>
      </x:c>
      <x:c r="I71" t="n">
        <x:f>IF(OR(E71&lt;&gt;"可行",F71=""),"",COUNTIF($L$53:$L$87,"&gt;"&amp;L71)+COUNTIF($L$53:L71,L71))</x:f>
        <x:v>21</x:v>
      </x:c>
      <x:c r="J71" t="n">
        <x:f>IF(OR(E71&lt;&gt;"可行",G71=""),"",COUNTIF($M$53:$M$87,"&gt;"&amp;M71)+COUNTIF($M$53:M71,M71))</x:f>
        <x:v>21</x:v>
      </x:c>
      <x:c r="K71" t="str">
        <x:f>IF(E71="超預算","排除",IF(J71=1,"情境最高分",""))</x:f>
      </x:c>
      <x:c r="L71" s="48" t="n">
        <x:f>IF(AND(E71="可行",F71&lt;&gt;""),F71,-1)</x:f>
        <x:v>171.25</x:v>
      </x:c>
      <x:c r="M71" s="48" t="n">
        <x:f>IF(AND(E71="可行",G71&lt;&gt;""),G71,-1)</x:f>
        <x:v>171.25</x:v>
      </x:c>
    </x:row>
    <x:row r="72" ht="22" customHeight="1">
      <x:c r="A72" t="str">
        <x:v>B</x:v>
      </x:c>
      <x:c r="B72" t="str">
        <x:v>D</x:v>
      </x:c>
      <x:c r="C72" t="str">
        <x:v>E</x:v>
      </x:c>
      <x:c r="D72" s="50" t="n">
        <x:f>SUMIF($A$33:$A$39,A72,$C$33:$C$39)+SUMIF($A$33:$A$39,B72,$C$33:$C$39)+SUMIF($A$33:$A$39,C72,$C$33:$C$39)</x:f>
        <x:v>150</x:v>
      </x:c>
      <x:c r="E72" t="str">
        <x:f>IF(D72&lt;=$D$5,"可行","超預算")</x:f>
        <x:v>可行</x:v>
      </x:c>
      <x:c r="F72" s="80" t="n">
        <x:f>IF(COUNT($M$43:$M$49)&lt;7,"",SUMIF($A$43:$A$49,A72,$M$43:$M$49)+SUMIF($A$43:$A$49,B72,$M$43:$M$49)+SUMIF($A$43:$A$49,C72,$M$43:$M$49))</x:f>
        <x:v>190</x:v>
      </x:c>
      <x:c r="G72" s="80" t="n">
        <x:f>IF(COUNT($N$43:$N$49)&lt;7,"",SUMIF($A$43:$A$49,A72,$N$43:$N$49)+SUMIF($A$43:$A$49,B72,$N$43:$N$49)+SUMIF($A$43:$A$49,C72,$N$43:$N$49))</x:f>
        <x:v>190</x:v>
      </x:c>
      <x:c r="H72" s="80" t="n">
        <x:f>IF(OR(F72="",G72=""),"",ROUND(G72-F72,1))</x:f>
        <x:v>0</x:v>
      </x:c>
      <x:c r="I72" t="n">
        <x:f>IF(OR(E72&lt;&gt;"可行",F72=""),"",COUNTIF($L$53:$L$87,"&gt;"&amp;L72)+COUNTIF($L$53:L72,L72))</x:f>
        <x:v>13</x:v>
      </x:c>
      <x:c r="J72" t="n">
        <x:f>IF(OR(E72&lt;&gt;"可行",G72=""),"",COUNTIF($M$53:$M$87,"&gt;"&amp;M72)+COUNTIF($M$53:M72,M72))</x:f>
        <x:v>13</x:v>
      </x:c>
      <x:c r="K72" t="str">
        <x:f>IF(E72="超預算","排除",IF(J72=1,"情境最高分",""))</x:f>
      </x:c>
      <x:c r="L72" s="48" t="n">
        <x:f>IF(AND(E72="可行",F72&lt;&gt;""),F72,-1)</x:f>
        <x:v>190</x:v>
      </x:c>
      <x:c r="M72" s="48" t="n">
        <x:f>IF(AND(E72="可行",G72&lt;&gt;""),G72,-1)</x:f>
        <x:v>190</x:v>
      </x:c>
    </x:row>
    <x:row r="73" ht="22" customHeight="1">
      <x:c r="A73" t="str">
        <x:v>B</x:v>
      </x:c>
      <x:c r="B73" t="str">
        <x:v>D</x:v>
      </x:c>
      <x:c r="C73" t="str">
        <x:v>F</x:v>
      </x:c>
      <x:c r="D73" s="50" t="n">
        <x:f>SUMIF($A$33:$A$39,A73,$C$33:$C$39)+SUMIF($A$33:$A$39,B73,$C$33:$C$39)+SUMIF($A$33:$A$39,C73,$C$33:$C$39)</x:f>
        <x:v>125</x:v>
      </x:c>
      <x:c r="E73" t="str">
        <x:f>IF(D73&lt;=$D$5,"可行","超預算")</x:f>
        <x:v>可行</x:v>
      </x:c>
      <x:c r="F73" s="80" t="n">
        <x:f>IF(COUNT($M$43:$M$49)&lt;7,"",SUMIF($A$43:$A$49,A73,$M$43:$M$49)+SUMIF($A$43:$A$49,B73,$M$43:$M$49)+SUMIF($A$43:$A$49,C73,$M$43:$M$49))</x:f>
        <x:v>202.5</x:v>
      </x:c>
      <x:c r="G73" s="80" t="n">
        <x:f>IF(COUNT($N$43:$N$49)&lt;7,"",SUMIF($A$43:$A$49,A73,$N$43:$N$49)+SUMIF($A$43:$A$49,B73,$N$43:$N$49)+SUMIF($A$43:$A$49,C73,$N$43:$N$49))</x:f>
        <x:v>202.5</x:v>
      </x:c>
      <x:c r="H73" s="80" t="n">
        <x:f>IF(OR(F73="",G73=""),"",ROUND(G73-F73,1))</x:f>
        <x:v>0</x:v>
      </x:c>
      <x:c r="I73" t="n">
        <x:f>IF(OR(E73&lt;&gt;"可行",F73=""),"",COUNTIF($L$53:$L$87,"&gt;"&amp;L73)+COUNTIF($L$53:L73,L73))</x:f>
        <x:v>3</x:v>
      </x:c>
      <x:c r="J73" t="n">
        <x:f>IF(OR(E73&lt;&gt;"可行",G73=""),"",COUNTIF($M$53:$M$87,"&gt;"&amp;M73)+COUNTIF($M$53:M73,M73))</x:f>
        <x:v>3</x:v>
      </x:c>
      <x:c r="K73" t="str">
        <x:f>IF(E73="超預算","排除",IF(J73=1,"情境最高分",""))</x:f>
      </x:c>
      <x:c r="L73" s="48" t="n">
        <x:f>IF(AND(E73="可行",F73&lt;&gt;""),F73,-1)</x:f>
        <x:v>202.5</x:v>
      </x:c>
      <x:c r="M73" s="48" t="n">
        <x:f>IF(AND(E73="可行",G73&lt;&gt;""),G73,-1)</x:f>
        <x:v>202.5</x:v>
      </x:c>
    </x:row>
    <x:row r="74" ht="22" customHeight="1">
      <x:c r="A74" t="str">
        <x:v>B</x:v>
      </x:c>
      <x:c r="B74" t="str">
        <x:v>D</x:v>
      </x:c>
      <x:c r="C74" t="str">
        <x:v>G</x:v>
      </x:c>
      <x:c r="D74" s="50" t="n">
        <x:f>SUMIF($A$33:$A$39,A74,$C$33:$C$39)+SUMIF($A$33:$A$39,B74,$C$33:$C$39)+SUMIF($A$33:$A$39,C74,$C$33:$C$39)</x:f>
        <x:v>190</x:v>
      </x:c>
      <x:c r="E74" t="str">
        <x:f>IF(D74&lt;=$D$5,"可行","超預算")</x:f>
        <x:v>可行</x:v>
      </x:c>
      <x:c r="F74" s="80" t="n">
        <x:f>IF(COUNT($M$43:$M$49)&lt;7,"",SUMIF($A$43:$A$49,A74,$M$43:$M$49)+SUMIF($A$43:$A$49,B74,$M$43:$M$49)+SUMIF($A$43:$A$49,C74,$M$43:$M$49))</x:f>
        <x:v>170</x:v>
      </x:c>
      <x:c r="G74" s="80" t="n">
        <x:f>IF(COUNT($N$43:$N$49)&lt;7,"",SUMIF($A$43:$A$49,A74,$N$43:$N$49)+SUMIF($A$43:$A$49,B74,$N$43:$N$49)+SUMIF($A$43:$A$49,C74,$N$43:$N$49))</x:f>
        <x:v>170</x:v>
      </x:c>
      <x:c r="H74" s="80" t="n">
        <x:f>IF(OR(F74="",G74=""),"",ROUND(G74-F74,1))</x:f>
        <x:v>0</x:v>
      </x:c>
      <x:c r="I74" t="n">
        <x:f>IF(OR(E74&lt;&gt;"可行",F74=""),"",COUNTIF($L$53:$L$87,"&gt;"&amp;L74)+COUNTIF($L$53:L74,L74))</x:f>
        <x:v>22</x:v>
      </x:c>
      <x:c r="J74" t="n">
        <x:f>IF(OR(E74&lt;&gt;"可行",G74=""),"",COUNTIF($M$53:$M$87,"&gt;"&amp;M74)+COUNTIF($M$53:M74,M74))</x:f>
        <x:v>22</x:v>
      </x:c>
      <x:c r="K74" t="str">
        <x:f>IF(E74="超預算","排除",IF(J74=1,"情境最高分",""))</x:f>
      </x:c>
      <x:c r="L74" s="48" t="n">
        <x:f>IF(AND(E74="可行",F74&lt;&gt;""),F74,-1)</x:f>
        <x:v>170</x:v>
      </x:c>
      <x:c r="M74" s="48" t="n">
        <x:f>IF(AND(E74="可行",G74&lt;&gt;""),G74,-1)</x:f>
        <x:v>170</x:v>
      </x:c>
    </x:row>
    <x:row r="75" ht="22" customHeight="1">
      <x:c r="A75" t="str">
        <x:v>B</x:v>
      </x:c>
      <x:c r="B75" t="str">
        <x:v>E</x:v>
      </x:c>
      <x:c r="C75" t="str">
        <x:v>F</x:v>
      </x:c>
      <x:c r="D75" s="50" t="n">
        <x:f>SUMIF($A$33:$A$39,A75,$C$33:$C$39)+SUMIF($A$33:$A$39,B75,$C$33:$C$39)+SUMIF($A$33:$A$39,C75,$C$33:$C$39)</x:f>
        <x:v>135</x:v>
      </x:c>
      <x:c r="E75" t="str">
        <x:f>IF(D75&lt;=$D$5,"可行","超預算")</x:f>
        <x:v>可行</x:v>
      </x:c>
      <x:c r="F75" s="80" t="n">
        <x:f>IF(COUNT($M$43:$M$49)&lt;7,"",SUMIF($A$43:$A$49,A75,$M$43:$M$49)+SUMIF($A$43:$A$49,B75,$M$43:$M$49)+SUMIF($A$43:$A$49,C75,$M$43:$M$49))</x:f>
        <x:v>192.5</x:v>
      </x:c>
      <x:c r="G75" s="80" t="n">
        <x:f>IF(COUNT($N$43:$N$49)&lt;7,"",SUMIF($A$43:$A$49,A75,$N$43:$N$49)+SUMIF($A$43:$A$49,B75,$N$43:$N$49)+SUMIF($A$43:$A$49,C75,$N$43:$N$49))</x:f>
        <x:v>192.5</x:v>
      </x:c>
      <x:c r="H75" s="80" t="n">
        <x:f>IF(OR(F75="",G75=""),"",ROUND(G75-F75,1))</x:f>
        <x:v>0</x:v>
      </x:c>
      <x:c r="I75" t="n">
        <x:f>IF(OR(E75&lt;&gt;"可行",F75=""),"",COUNTIF($L$53:$L$87,"&gt;"&amp;L75)+COUNTIF($L$53:L75,L75))</x:f>
        <x:v>10</x:v>
      </x:c>
      <x:c r="J75" t="n">
        <x:f>IF(OR(E75&lt;&gt;"可行",G75=""),"",COUNTIF($M$53:$M$87,"&gt;"&amp;M75)+COUNTIF($M$53:M75,M75))</x:f>
        <x:v>10</x:v>
      </x:c>
      <x:c r="K75" t="str">
        <x:f>IF(E75="超預算","排除",IF(J75=1,"情境最高分",""))</x:f>
      </x:c>
      <x:c r="L75" s="48" t="n">
        <x:f>IF(AND(E75="可行",F75&lt;&gt;""),F75,-1)</x:f>
        <x:v>192.5</x:v>
      </x:c>
      <x:c r="M75" s="48" t="n">
        <x:f>IF(AND(E75="可行",G75&lt;&gt;""),G75,-1)</x:f>
        <x:v>192.5</x:v>
      </x:c>
    </x:row>
    <x:row r="76" ht="22" customHeight="1">
      <x:c r="A76" t="str">
        <x:v>B</x:v>
      </x:c>
      <x:c r="B76" t="str">
        <x:v>E</x:v>
      </x:c>
      <x:c r="C76" t="str">
        <x:v>G</x:v>
      </x:c>
      <x:c r="D76" s="50" t="n">
        <x:f>SUMIF($A$33:$A$39,A76,$C$33:$C$39)+SUMIF($A$33:$A$39,B76,$C$33:$C$39)+SUMIF($A$33:$A$39,C76,$C$33:$C$39)</x:f>
        <x:v>200</x:v>
      </x:c>
      <x:c r="E76" t="str">
        <x:f>IF(D76&lt;=$D$5,"可行","超預算")</x:f>
        <x:v>可行</x:v>
      </x:c>
      <x:c r="F76" s="80" t="n">
        <x:f>IF(COUNT($M$43:$M$49)&lt;7,"",SUMIF($A$43:$A$49,A76,$M$43:$M$49)+SUMIF($A$43:$A$49,B76,$M$43:$M$49)+SUMIF($A$43:$A$49,C76,$M$43:$M$49))</x:f>
        <x:v>160</x:v>
      </x:c>
      <x:c r="G76" s="80" t="n">
        <x:f>IF(COUNT($N$43:$N$49)&lt;7,"",SUMIF($A$43:$A$49,A76,$N$43:$N$49)+SUMIF($A$43:$A$49,B76,$N$43:$N$49)+SUMIF($A$43:$A$49,C76,$N$43:$N$49))</x:f>
        <x:v>160</x:v>
      </x:c>
      <x:c r="H76" s="80" t="n">
        <x:f>IF(OR(F76="",G76=""),"",ROUND(G76-F76,1))</x:f>
        <x:v>0</x:v>
      </x:c>
      <x:c r="I76" t="n">
        <x:f>IF(OR(E76&lt;&gt;"可行",F76=""),"",COUNTIF($L$53:$L$87,"&gt;"&amp;L76)+COUNTIF($L$53:L76,L76))</x:f>
        <x:v>28</x:v>
      </x:c>
      <x:c r="J76" t="n">
        <x:f>IF(OR(E76&lt;&gt;"可行",G76=""),"",COUNTIF($M$53:$M$87,"&gt;"&amp;M76)+COUNTIF($M$53:M76,M76))</x:f>
        <x:v>28</x:v>
      </x:c>
      <x:c r="K76" t="str">
        <x:f>IF(E76="超預算","排除",IF(J76=1,"情境最高分",""))</x:f>
      </x:c>
      <x:c r="L76" s="48" t="n">
        <x:f>IF(AND(E76="可行",F76&lt;&gt;""),F76,-1)</x:f>
        <x:v>160</x:v>
      </x:c>
      <x:c r="M76" s="48" t="n">
        <x:f>IF(AND(E76="可行",G76&lt;&gt;""),G76,-1)</x:f>
        <x:v>160</x:v>
      </x:c>
    </x:row>
    <x:row r="77" ht="22" customHeight="1">
      <x:c r="A77" t="str">
        <x:v>B</x:v>
      </x:c>
      <x:c r="B77" t="str">
        <x:v>F</x:v>
      </x:c>
      <x:c r="C77" t="str">
        <x:v>G</x:v>
      </x:c>
      <x:c r="D77" s="50" t="n">
        <x:f>SUMIF($A$33:$A$39,A77,$C$33:$C$39)+SUMIF($A$33:$A$39,B77,$C$33:$C$39)+SUMIF($A$33:$A$39,C77,$C$33:$C$39)</x:f>
        <x:v>175</x:v>
      </x:c>
      <x:c r="E77" t="str">
        <x:f>IF(D77&lt;=$D$5,"可行","超預算")</x:f>
        <x:v>可行</x:v>
      </x:c>
      <x:c r="F77" s="80" t="n">
        <x:f>IF(COUNT($M$43:$M$49)&lt;7,"",SUMIF($A$43:$A$49,A77,$M$43:$M$49)+SUMIF($A$43:$A$49,B77,$M$43:$M$49)+SUMIF($A$43:$A$49,C77,$M$43:$M$49))</x:f>
        <x:v>172.5</x:v>
      </x:c>
      <x:c r="G77" s="80" t="n">
        <x:f>IF(COUNT($N$43:$N$49)&lt;7,"",SUMIF($A$43:$A$49,A77,$N$43:$N$49)+SUMIF($A$43:$A$49,B77,$N$43:$N$49)+SUMIF($A$43:$A$49,C77,$N$43:$N$49))</x:f>
        <x:v>172.5</x:v>
      </x:c>
      <x:c r="H77" s="80" t="n">
        <x:f>IF(OR(F77="",G77=""),"",ROUND(G77-F77,1))</x:f>
        <x:v>0</x:v>
      </x:c>
      <x:c r="I77" t="n">
        <x:f>IF(OR(E77&lt;&gt;"可行",F77=""),"",COUNTIF($L$53:$L$87,"&gt;"&amp;L77)+COUNTIF($L$53:L77,L77))</x:f>
        <x:v>20</x:v>
      </x:c>
      <x:c r="J77" t="n">
        <x:f>IF(OR(E77&lt;&gt;"可行",G77=""),"",COUNTIF($M$53:$M$87,"&gt;"&amp;M77)+COUNTIF($M$53:M77,M77))</x:f>
        <x:v>20</x:v>
      </x:c>
      <x:c r="K77" t="str">
        <x:f>IF(E77="超預算","排除",IF(J77=1,"情境最高分",""))</x:f>
      </x:c>
      <x:c r="L77" s="48" t="n">
        <x:f>IF(AND(E77="可行",F77&lt;&gt;""),F77,-1)</x:f>
        <x:v>172.5</x:v>
      </x:c>
      <x:c r="M77" s="48" t="n">
        <x:f>IF(AND(E77="可行",G77&lt;&gt;""),G77,-1)</x:f>
        <x:v>172.5</x:v>
      </x:c>
    </x:row>
    <x:row r="78" ht="22" customHeight="1">
      <x:c r="A78" t="str">
        <x:v>C</x:v>
      </x:c>
      <x:c r="B78" t="str">
        <x:v>D</x:v>
      </x:c>
      <x:c r="C78" t="str">
        <x:v>E</x:v>
      </x:c>
      <x:c r="D78" s="50" t="n">
        <x:f>SUMIF($A$33:$A$39,A78,$C$33:$C$39)+SUMIF($A$33:$A$39,B78,$C$33:$C$39)+SUMIF($A$33:$A$39,C78,$C$33:$C$39)</x:f>
        <x:v>260</x:v>
      </x:c>
      <x:c r="E78" t="str">
        <x:f>IF(D78&lt;=$D$5,"可行","超預算")</x:f>
        <x:v>可行</x:v>
      </x:c>
      <x:c r="F78" s="80" t="n">
        <x:f>IF(COUNT($M$43:$M$49)&lt;7,"",SUMIF($A$43:$A$49,A78,$M$43:$M$49)+SUMIF($A$43:$A$49,B78,$M$43:$M$49)+SUMIF($A$43:$A$49,C78,$M$43:$M$49))</x:f>
        <x:v>197.5</x:v>
      </x:c>
      <x:c r="G78" s="80" t="n">
        <x:f>IF(COUNT($N$43:$N$49)&lt;7,"",SUMIF($A$43:$A$49,A78,$N$43:$N$49)+SUMIF($A$43:$A$49,B78,$N$43:$N$49)+SUMIF($A$43:$A$49,C78,$N$43:$N$49))</x:f>
        <x:v>197.5</x:v>
      </x:c>
      <x:c r="H78" s="80" t="n">
        <x:f>IF(OR(F78="",G78=""),"",ROUND(G78-F78,1))</x:f>
        <x:v>0</x:v>
      </x:c>
      <x:c r="I78" t="n">
        <x:f>IF(OR(E78&lt;&gt;"可行",F78=""),"",COUNTIF($L$53:$L$87,"&gt;"&amp;L78)+COUNTIF($L$53:L78,L78))</x:f>
        <x:v>8</x:v>
      </x:c>
      <x:c r="J78" t="n">
        <x:f>IF(OR(E78&lt;&gt;"可行",G78=""),"",COUNTIF($M$53:$M$87,"&gt;"&amp;M78)+COUNTIF($M$53:M78,M78))</x:f>
        <x:v>8</x:v>
      </x:c>
      <x:c r="K78" t="str">
        <x:f>IF(E78="超預算","排除",IF(J78=1,"情境最高分",""))</x:f>
      </x:c>
      <x:c r="L78" s="48" t="n">
        <x:f>IF(AND(E78="可行",F78&lt;&gt;""),F78,-1)</x:f>
        <x:v>197.5</x:v>
      </x:c>
      <x:c r="M78" s="48" t="n">
        <x:f>IF(AND(E78="可行",G78&lt;&gt;""),G78,-1)</x:f>
        <x:v>197.5</x:v>
      </x:c>
    </x:row>
    <x:row r="79" ht="22" customHeight="1">
      <x:c r="A79" t="str">
        <x:v>C</x:v>
      </x:c>
      <x:c r="B79" t="str">
        <x:v>D</x:v>
      </x:c>
      <x:c r="C79" t="str">
        <x:v>F</x:v>
      </x:c>
      <x:c r="D79" s="50" t="n">
        <x:f>SUMIF($A$33:$A$39,A79,$C$33:$C$39)+SUMIF($A$33:$A$39,B79,$C$33:$C$39)+SUMIF($A$33:$A$39,C79,$C$33:$C$39)</x:f>
        <x:v>235</x:v>
      </x:c>
      <x:c r="E79" t="str">
        <x:f>IF(D79&lt;=$D$5,"可行","超預算")</x:f>
        <x:v>可行</x:v>
      </x:c>
      <x:c r="F79" s="80" t="n">
        <x:f>IF(COUNT($M$43:$M$49)&lt;7,"",SUMIF($A$43:$A$49,A79,$M$43:$M$49)+SUMIF($A$43:$A$49,B79,$M$43:$M$49)+SUMIF($A$43:$A$49,C79,$M$43:$M$49))</x:f>
        <x:v>210</x:v>
      </x:c>
      <x:c r="G79" s="80" t="n">
        <x:f>IF(COUNT($N$43:$N$49)&lt;7,"",SUMIF($A$43:$A$49,A79,$N$43:$N$49)+SUMIF($A$43:$A$49,B79,$N$43:$N$49)+SUMIF($A$43:$A$49,C79,$N$43:$N$49))</x:f>
        <x:v>210</x:v>
      </x:c>
      <x:c r="H79" s="80" t="n">
        <x:f>IF(OR(F79="",G79=""),"",ROUND(G79-F79,1))</x:f>
        <x:v>0</x:v>
      </x:c>
      <x:c r="I79" t="n">
        <x:f>IF(OR(E79&lt;&gt;"可行",F79=""),"",COUNTIF($L$53:$L$87,"&gt;"&amp;L79)+COUNTIF($L$53:L79,L79))</x:f>
        <x:v>1</x:v>
      </x:c>
      <x:c r="J79" t="n">
        <x:f>IF(OR(E79&lt;&gt;"可行",G79=""),"",COUNTIF($M$53:$M$87,"&gt;"&amp;M79)+COUNTIF($M$53:M79,M79))</x:f>
        <x:v>1</x:v>
      </x:c>
      <x:c r="K79" t="str">
        <x:f>IF(E79="超預算","排除",IF(J79=1,"情境最高分",""))</x:f>
        <x:v>情境最高分</x:v>
      </x:c>
      <x:c r="L79" s="48" t="n">
        <x:f>IF(AND(E79="可行",F79&lt;&gt;""),F79,-1)</x:f>
        <x:v>210</x:v>
      </x:c>
      <x:c r="M79" s="48" t="n">
        <x:f>IF(AND(E79="可行",G79&lt;&gt;""),G79,-1)</x:f>
        <x:v>210</x:v>
      </x:c>
    </x:row>
    <x:row r="80" ht="22" customHeight="1">
      <x:c r="A80" t="str">
        <x:v>C</x:v>
      </x:c>
      <x:c r="B80" t="str">
        <x:v>D</x:v>
      </x:c>
      <x:c r="C80" t="str">
        <x:v>G</x:v>
      </x:c>
      <x:c r="D80" s="50" t="n">
        <x:f>SUMIF($A$33:$A$39,A80,$C$33:$C$39)+SUMIF($A$33:$A$39,B80,$C$33:$C$39)+SUMIF($A$33:$A$39,C80,$C$33:$C$39)</x:f>
        <x:v>300</x:v>
      </x:c>
      <x:c r="E80" t="str">
        <x:f>IF(D80&lt;=$D$5,"可行","超預算")</x:f>
        <x:v>可行</x:v>
      </x:c>
      <x:c r="F80" s="80" t="n">
        <x:f>IF(COUNT($M$43:$M$49)&lt;7,"",SUMIF($A$43:$A$49,A80,$M$43:$M$49)+SUMIF($A$43:$A$49,B80,$M$43:$M$49)+SUMIF($A$43:$A$49,C80,$M$43:$M$49))</x:f>
        <x:v>177.5</x:v>
      </x:c>
      <x:c r="G80" s="80" t="n">
        <x:f>IF(COUNT($N$43:$N$49)&lt;7,"",SUMIF($A$43:$A$49,A80,$N$43:$N$49)+SUMIF($A$43:$A$49,B80,$N$43:$N$49)+SUMIF($A$43:$A$49,C80,$N$43:$N$49))</x:f>
        <x:v>177.5</x:v>
      </x:c>
      <x:c r="H80" s="80" t="n">
        <x:f>IF(OR(F80="",G80=""),"",ROUND(G80-F80,1))</x:f>
        <x:v>0</x:v>
      </x:c>
      <x:c r="I80" t="n">
        <x:f>IF(OR(E80&lt;&gt;"可行",F80=""),"",COUNTIF($L$53:$L$87,"&gt;"&amp;L80)+COUNTIF($L$53:L80,L80))</x:f>
        <x:v>19</x:v>
      </x:c>
      <x:c r="J80" t="n">
        <x:f>IF(OR(E80&lt;&gt;"可行",G80=""),"",COUNTIF($M$53:$M$87,"&gt;"&amp;M80)+COUNTIF($M$53:M80,M80))</x:f>
        <x:v>19</x:v>
      </x:c>
      <x:c r="K80" t="str">
        <x:f>IF(E80="超預算","排除",IF(J80=1,"情境最高分",""))</x:f>
      </x:c>
      <x:c r="L80" s="48" t="n">
        <x:f>IF(AND(E80="可行",F80&lt;&gt;""),F80,-1)</x:f>
        <x:v>177.5</x:v>
      </x:c>
      <x:c r="M80" s="48" t="n">
        <x:f>IF(AND(E80="可行",G80&lt;&gt;""),G80,-1)</x:f>
        <x:v>177.5</x:v>
      </x:c>
    </x:row>
    <x:row r="81" ht="22" customHeight="1">
      <x:c r="A81" t="str">
        <x:v>C</x:v>
      </x:c>
      <x:c r="B81" t="str">
        <x:v>E</x:v>
      </x:c>
      <x:c r="C81" t="str">
        <x:v>F</x:v>
      </x:c>
      <x:c r="D81" s="50" t="n">
        <x:f>SUMIF($A$33:$A$39,A81,$C$33:$C$39)+SUMIF($A$33:$A$39,B81,$C$33:$C$39)+SUMIF($A$33:$A$39,C81,$C$33:$C$39)</x:f>
        <x:v>245</x:v>
      </x:c>
      <x:c r="E81" t="str">
        <x:f>IF(D81&lt;=$D$5,"可行","超預算")</x:f>
        <x:v>可行</x:v>
      </x:c>
      <x:c r="F81" s="80" t="n">
        <x:f>IF(COUNT($M$43:$M$49)&lt;7,"",SUMIF($A$43:$A$49,A81,$M$43:$M$49)+SUMIF($A$43:$A$49,B81,$M$43:$M$49)+SUMIF($A$43:$A$49,C81,$M$43:$M$49))</x:f>
        <x:v>200</x:v>
      </x:c>
      <x:c r="G81" s="80" t="n">
        <x:f>IF(COUNT($N$43:$N$49)&lt;7,"",SUMIF($A$43:$A$49,A81,$N$43:$N$49)+SUMIF($A$43:$A$49,B81,$N$43:$N$49)+SUMIF($A$43:$A$49,C81,$N$43:$N$49))</x:f>
        <x:v>200</x:v>
      </x:c>
      <x:c r="H81" s="80" t="n">
        <x:f>IF(OR(F81="",G81=""),"",ROUND(G81-F81,1))</x:f>
        <x:v>0</x:v>
      </x:c>
      <x:c r="I81" t="n">
        <x:f>IF(OR(E81&lt;&gt;"可行",F81=""),"",COUNTIF($L$53:$L$87,"&gt;"&amp;L81)+COUNTIF($L$53:L81,L81))</x:f>
        <x:v>5</x:v>
      </x:c>
      <x:c r="J81" t="n">
        <x:f>IF(OR(E81&lt;&gt;"可行",G81=""),"",COUNTIF($M$53:$M$87,"&gt;"&amp;M81)+COUNTIF($M$53:M81,M81))</x:f>
        <x:v>5</x:v>
      </x:c>
      <x:c r="K81" t="str">
        <x:f>IF(E81="超預算","排除",IF(J81=1,"情境最高分",""))</x:f>
      </x:c>
      <x:c r="L81" s="48" t="n">
        <x:f>IF(AND(E81="可行",F81&lt;&gt;""),F81,-1)</x:f>
        <x:v>200</x:v>
      </x:c>
      <x:c r="M81" s="48" t="n">
        <x:f>IF(AND(E81="可行",G81&lt;&gt;""),G81,-1)</x:f>
        <x:v>200</x:v>
      </x:c>
    </x:row>
    <x:row r="82" ht="22" customHeight="1">
      <x:c r="A82" t="str">
        <x:v>C</x:v>
      </x:c>
      <x:c r="B82" t="str">
        <x:v>E</x:v>
      </x:c>
      <x:c r="C82" t="str">
        <x:v>G</x:v>
      </x:c>
      <x:c r="D82" s="50" t="n">
        <x:f>SUMIF($A$33:$A$39,A82,$C$33:$C$39)+SUMIF($A$33:$A$39,B82,$C$33:$C$39)+SUMIF($A$33:$A$39,C82,$C$33:$C$39)</x:f>
        <x:v>310</x:v>
      </x:c>
      <x:c r="E82" t="str">
        <x:f>IF(D82&lt;=$D$5,"可行","超預算")</x:f>
        <x:v>超預算</x:v>
      </x:c>
      <x:c r="F82" s="80" t="n">
        <x:f>IF(COUNT($M$43:$M$49)&lt;7,"",SUMIF($A$43:$A$49,A82,$M$43:$M$49)+SUMIF($A$43:$A$49,B82,$M$43:$M$49)+SUMIF($A$43:$A$49,C82,$M$43:$M$49))</x:f>
        <x:v>167.5</x:v>
      </x:c>
      <x:c r="G82" s="80" t="n">
        <x:f>IF(COUNT($N$43:$N$49)&lt;7,"",SUMIF($A$43:$A$49,A82,$N$43:$N$49)+SUMIF($A$43:$A$49,B82,$N$43:$N$49)+SUMIF($A$43:$A$49,C82,$N$43:$N$49))</x:f>
        <x:v>167.5</x:v>
      </x:c>
      <x:c r="H82" s="80" t="n">
        <x:f>IF(OR(F82="",G82=""),"",ROUND(G82-F82,1))</x:f>
        <x:v>0</x:v>
      </x:c>
      <x:c r="I82" t="str">
        <x:f>IF(OR(E82&lt;&gt;"可行",F82=""),"",COUNTIF($L$53:$L$87,"&gt;"&amp;L82)+COUNTIF($L$53:L82,L82))</x:f>
      </x:c>
      <x:c r="J82" t="str">
        <x:f>IF(OR(E82&lt;&gt;"可行",G82=""),"",COUNTIF($M$53:$M$87,"&gt;"&amp;M82)+COUNTIF($M$53:M82,M82))</x:f>
      </x:c>
      <x:c r="K82" t="str">
        <x:f>IF(E82="超預算","排除",IF(J82=1,"情境最高分",""))</x:f>
        <x:v>排除</x:v>
      </x:c>
      <x:c r="L82" s="48" t="n">
        <x:f>IF(AND(E82="可行",F82&lt;&gt;""),F82,-1)</x:f>
        <x:v>-1</x:v>
      </x:c>
      <x:c r="M82" s="48" t="n">
        <x:f>IF(AND(E82="可行",G82&lt;&gt;""),G82,-1)</x:f>
        <x:v>-1</x:v>
      </x:c>
    </x:row>
    <x:row r="83" ht="22" customHeight="1">
      <x:c r="A83" t="str">
        <x:v>C</x:v>
      </x:c>
      <x:c r="B83" t="str">
        <x:v>F</x:v>
      </x:c>
      <x:c r="C83" t="str">
        <x:v>G</x:v>
      </x:c>
      <x:c r="D83" s="50" t="n">
        <x:f>SUMIF($A$33:$A$39,A83,$C$33:$C$39)+SUMIF($A$33:$A$39,B83,$C$33:$C$39)+SUMIF($A$33:$A$39,C83,$C$33:$C$39)</x:f>
        <x:v>285</x:v>
      </x:c>
      <x:c r="E83" t="str">
        <x:f>IF(D83&lt;=$D$5,"可行","超預算")</x:f>
        <x:v>可行</x:v>
      </x:c>
      <x:c r="F83" s="80" t="n">
        <x:f>IF(COUNT($M$43:$M$49)&lt;7,"",SUMIF($A$43:$A$49,A83,$M$43:$M$49)+SUMIF($A$43:$A$49,B83,$M$43:$M$49)+SUMIF($A$43:$A$49,C83,$M$43:$M$49))</x:f>
        <x:v>180</x:v>
      </x:c>
      <x:c r="G83" s="80" t="n">
        <x:f>IF(COUNT($N$43:$N$49)&lt;7,"",SUMIF($A$43:$A$49,A83,$N$43:$N$49)+SUMIF($A$43:$A$49,B83,$N$43:$N$49)+SUMIF($A$43:$A$49,C83,$N$43:$N$49))</x:f>
        <x:v>180</x:v>
      </x:c>
      <x:c r="H83" s="80" t="n">
        <x:f>IF(OR(F83="",G83=""),"",ROUND(G83-F83,1))</x:f>
        <x:v>0</x:v>
      </x:c>
      <x:c r="I83" t="n">
        <x:f>IF(OR(E83&lt;&gt;"可行",F83=""),"",COUNTIF($L$53:$L$87,"&gt;"&amp;L83)+COUNTIF($L$53:L83,L83))</x:f>
        <x:v>17</x:v>
      </x:c>
      <x:c r="J83" t="n">
        <x:f>IF(OR(E83&lt;&gt;"可行",G83=""),"",COUNTIF($M$53:$M$87,"&gt;"&amp;M83)+COUNTIF($M$53:M83,M83))</x:f>
        <x:v>17</x:v>
      </x:c>
      <x:c r="K83" t="str">
        <x:f>IF(E83="超預算","排除",IF(J83=1,"情境最高分",""))</x:f>
      </x:c>
      <x:c r="L83" s="48" t="n">
        <x:f>IF(AND(E83="可行",F83&lt;&gt;""),F83,-1)</x:f>
        <x:v>180</x:v>
      </x:c>
      <x:c r="M83" s="48" t="n">
        <x:f>IF(AND(E83="可行",G83&lt;&gt;""),G83,-1)</x:f>
        <x:v>180</x:v>
      </x:c>
    </x:row>
    <x:row r="84" ht="22" customHeight="1">
      <x:c r="A84" t="str">
        <x:v>D</x:v>
      </x:c>
      <x:c r="B84" t="str">
        <x:v>E</x:v>
      </x:c>
      <x:c r="C84" t="str">
        <x:v>F</x:v>
      </x:c>
      <x:c r="D84" s="50" t="n">
        <x:f>SUMIF($A$33:$A$39,A84,$C$33:$C$39)+SUMIF($A$33:$A$39,B84,$C$33:$C$39)+SUMIF($A$33:$A$39,C84,$C$33:$C$39)</x:f>
        <x:v>145</x:v>
      </x:c>
      <x:c r="E84" t="str">
        <x:f>IF(D84&lt;=$D$5,"可行","超預算")</x:f>
        <x:v>可行</x:v>
      </x:c>
      <x:c r="F84" s="80" t="n">
        <x:f>IF(COUNT($M$43:$M$49)&lt;7,"",SUMIF($A$43:$A$49,A84,$M$43:$M$49)+SUMIF($A$43:$A$49,B84,$M$43:$M$49)+SUMIF($A$43:$A$49,C84,$M$43:$M$49))</x:f>
        <x:v>198.75</x:v>
      </x:c>
      <x:c r="G84" s="80" t="n">
        <x:f>IF(COUNT($N$43:$N$49)&lt;7,"",SUMIF($A$43:$A$49,A84,$N$43:$N$49)+SUMIF($A$43:$A$49,B84,$N$43:$N$49)+SUMIF($A$43:$A$49,C84,$N$43:$N$49))</x:f>
        <x:v>198.75</x:v>
      </x:c>
      <x:c r="H84" s="80" t="n">
        <x:f>IF(OR(F84="",G84=""),"",ROUND(G84-F84,1))</x:f>
        <x:v>0</x:v>
      </x:c>
      <x:c r="I84" t="n">
        <x:f>IF(OR(E84&lt;&gt;"可行",F84=""),"",COUNTIF($L$53:$L$87,"&gt;"&amp;L84)+COUNTIF($L$53:L84,L84))</x:f>
        <x:v>7</x:v>
      </x:c>
      <x:c r="J84" t="n">
        <x:f>IF(OR(E84&lt;&gt;"可行",G84=""),"",COUNTIF($M$53:$M$87,"&gt;"&amp;M84)+COUNTIF($M$53:M84,M84))</x:f>
        <x:v>7</x:v>
      </x:c>
      <x:c r="K84" t="str">
        <x:f>IF(E84="超預算","排除",IF(J84=1,"情境最高分",""))</x:f>
      </x:c>
      <x:c r="L84" s="48" t="n">
        <x:f>IF(AND(E84="可行",F84&lt;&gt;""),F84,-1)</x:f>
        <x:v>198.75</x:v>
      </x:c>
      <x:c r="M84" s="48" t="n">
        <x:f>IF(AND(E84="可行",G84&lt;&gt;""),G84,-1)</x:f>
        <x:v>198.75</x:v>
      </x:c>
    </x:row>
    <x:row r="85" ht="22" customHeight="1">
      <x:c r="A85" t="str">
        <x:v>D</x:v>
      </x:c>
      <x:c r="B85" t="str">
        <x:v>E</x:v>
      </x:c>
      <x:c r="C85" t="str">
        <x:v>G</x:v>
      </x:c>
      <x:c r="D85" s="50" t="n">
        <x:f>SUMIF($A$33:$A$39,A85,$C$33:$C$39)+SUMIF($A$33:$A$39,B85,$C$33:$C$39)+SUMIF($A$33:$A$39,C85,$C$33:$C$39)</x:f>
        <x:v>210</x:v>
      </x:c>
      <x:c r="E85" t="str">
        <x:f>IF(D85&lt;=$D$5,"可行","超預算")</x:f>
        <x:v>可行</x:v>
      </x:c>
      <x:c r="F85" s="80" t="n">
        <x:f>IF(COUNT($M$43:$M$49)&lt;7,"",SUMIF($A$43:$A$49,A85,$M$43:$M$49)+SUMIF($A$43:$A$49,B85,$M$43:$M$49)+SUMIF($A$43:$A$49,C85,$M$43:$M$49))</x:f>
        <x:v>166.25</x:v>
      </x:c>
      <x:c r="G85" s="80" t="n">
        <x:f>IF(COUNT($N$43:$N$49)&lt;7,"",SUMIF($A$43:$A$49,A85,$N$43:$N$49)+SUMIF($A$43:$A$49,B85,$N$43:$N$49)+SUMIF($A$43:$A$49,C85,$N$43:$N$49))</x:f>
        <x:v>166.25</x:v>
      </x:c>
      <x:c r="H85" s="80" t="n">
        <x:f>IF(OR(F85="",G85=""),"",ROUND(G85-F85,1))</x:f>
        <x:v>0</x:v>
      </x:c>
      <x:c r="I85" t="n">
        <x:f>IF(OR(E85&lt;&gt;"可行",F85=""),"",COUNTIF($L$53:$L$87,"&gt;"&amp;L85)+COUNTIF($L$53:L85,L85))</x:f>
        <x:v>26</x:v>
      </x:c>
      <x:c r="J85" t="n">
        <x:f>IF(OR(E85&lt;&gt;"可行",G85=""),"",COUNTIF($M$53:$M$87,"&gt;"&amp;M85)+COUNTIF($M$53:M85,M85))</x:f>
        <x:v>26</x:v>
      </x:c>
      <x:c r="K85" t="str">
        <x:f>IF(E85="超預算","排除",IF(J85=1,"情境最高分",""))</x:f>
      </x:c>
      <x:c r="L85" s="48" t="n">
        <x:f>IF(AND(E85="可行",F85&lt;&gt;""),F85,-1)</x:f>
        <x:v>166.25</x:v>
      </x:c>
      <x:c r="M85" s="48" t="n">
        <x:f>IF(AND(E85="可行",G85&lt;&gt;""),G85,-1)</x:f>
        <x:v>166.25</x:v>
      </x:c>
    </x:row>
    <x:row r="86" ht="22" customHeight="1">
      <x:c r="A86" t="str">
        <x:v>D</x:v>
      </x:c>
      <x:c r="B86" t="str">
        <x:v>F</x:v>
      </x:c>
      <x:c r="C86" t="str">
        <x:v>G</x:v>
      </x:c>
      <x:c r="D86" s="50" t="n">
        <x:f>SUMIF($A$33:$A$39,A86,$C$33:$C$39)+SUMIF($A$33:$A$39,B86,$C$33:$C$39)+SUMIF($A$33:$A$39,C86,$C$33:$C$39)</x:f>
        <x:v>185</x:v>
      </x:c>
      <x:c r="E86" t="str">
        <x:f>IF(D86&lt;=$D$5,"可行","超預算")</x:f>
        <x:v>可行</x:v>
      </x:c>
      <x:c r="F86" s="80" t="n">
        <x:f>IF(COUNT($M$43:$M$49)&lt;7,"",SUMIF($A$43:$A$49,A86,$M$43:$M$49)+SUMIF($A$43:$A$49,B86,$M$43:$M$49)+SUMIF($A$43:$A$49,C86,$M$43:$M$49))</x:f>
        <x:v>178.75</x:v>
      </x:c>
      <x:c r="G86" s="80" t="n">
        <x:f>IF(COUNT($N$43:$N$49)&lt;7,"",SUMIF($A$43:$A$49,A86,$N$43:$N$49)+SUMIF($A$43:$A$49,B86,$N$43:$N$49)+SUMIF($A$43:$A$49,C86,$N$43:$N$49))</x:f>
        <x:v>178.75</x:v>
      </x:c>
      <x:c r="H86" s="80" t="n">
        <x:f>IF(OR(F86="",G86=""),"",ROUND(G86-F86,1))</x:f>
        <x:v>0</x:v>
      </x:c>
      <x:c r="I86" t="n">
        <x:f>IF(OR(E86&lt;&gt;"可行",F86=""),"",COUNTIF($L$53:$L$87,"&gt;"&amp;L86)+COUNTIF($L$53:L86,L86))</x:f>
        <x:v>18</x:v>
      </x:c>
      <x:c r="J86" t="n">
        <x:f>IF(OR(E86&lt;&gt;"可行",G86=""),"",COUNTIF($M$53:$M$87,"&gt;"&amp;M86)+COUNTIF($M$53:M86,M86))</x:f>
        <x:v>18</x:v>
      </x:c>
      <x:c r="K86" t="str">
        <x:f>IF(E86="超預算","排除",IF(J86=1,"情境最高分",""))</x:f>
      </x:c>
      <x:c r="L86" s="48" t="n">
        <x:f>IF(AND(E86="可行",F86&lt;&gt;""),F86,-1)</x:f>
        <x:v>178.75</x:v>
      </x:c>
      <x:c r="M86" s="48" t="n">
        <x:f>IF(AND(E86="可行",G86&lt;&gt;""),G86,-1)</x:f>
        <x:v>178.75</x:v>
      </x:c>
    </x:row>
    <x:row r="87" ht="22" customHeight="1">
      <x:c r="A87" t="str">
        <x:v>E</x:v>
      </x:c>
      <x:c r="B87" t="str">
        <x:v>F</x:v>
      </x:c>
      <x:c r="C87" t="str">
        <x:v>G</x:v>
      </x:c>
      <x:c r="D87" s="50" t="n">
        <x:f>SUMIF($A$33:$A$39,A87,$C$33:$C$39)+SUMIF($A$33:$A$39,B87,$C$33:$C$39)+SUMIF($A$33:$A$39,C87,$C$33:$C$39)</x:f>
        <x:v>195</x:v>
      </x:c>
      <x:c r="E87" t="str">
        <x:f>IF(D87&lt;=$D$5,"可行","超預算")</x:f>
        <x:v>可行</x:v>
      </x:c>
      <x:c r="F87" s="80" t="n">
        <x:f>IF(COUNT($M$43:$M$49)&lt;7,"",SUMIF($A$43:$A$49,A87,$M$43:$M$49)+SUMIF($A$43:$A$49,B87,$M$43:$M$49)+SUMIF($A$43:$A$49,C87,$M$43:$M$49))</x:f>
        <x:v>168.75</x:v>
      </x:c>
      <x:c r="G87" s="80" t="n">
        <x:f>IF(COUNT($N$43:$N$49)&lt;7,"",SUMIF($A$43:$A$49,A87,$N$43:$N$49)+SUMIF($A$43:$A$49,B87,$N$43:$N$49)+SUMIF($A$43:$A$49,C87,$N$43:$N$49))</x:f>
        <x:v>168.75</x:v>
      </x:c>
      <x:c r="H87" s="80" t="n">
        <x:f>IF(OR(F87="",G87=""),"",ROUND(G87-F87,1))</x:f>
        <x:v>0</x:v>
      </x:c>
      <x:c r="I87" t="n">
        <x:f>IF(OR(E87&lt;&gt;"可行",F87=""),"",COUNTIF($L$53:$L$87,"&gt;"&amp;L87)+COUNTIF($L$53:L87,L87))</x:f>
        <x:v>24</x:v>
      </x:c>
      <x:c r="J87" t="n">
        <x:f>IF(OR(E87&lt;&gt;"可行",G87=""),"",COUNTIF($M$53:$M$87,"&gt;"&amp;M87)+COUNTIF($M$53:M87,M87))</x:f>
        <x:v>24</x:v>
      </x:c>
      <x:c r="K87" t="str">
        <x:f>IF(E87="超預算","排除",IF(J87=1,"情境最高分",""))</x:f>
      </x:c>
      <x:c r="L87" s="48" t="n">
        <x:f>IF(AND(E87="可行",F87&lt;&gt;""),F87,-1)</x:f>
        <x:v>168.75</x:v>
      </x:c>
      <x:c r="M87" s="48" t="n">
        <x:f>IF(AND(E87="可行",G87&lt;&gt;""),G87,-1)</x:f>
        <x:v>168.75</x:v>
      </x:c>
    </x:row>
  </x:sheetData>
  <x:mergeCells>
    <x:mergeCell ref="A1:U2"/>
    <x:mergeCell ref="A3:U3"/>
    <x:mergeCell ref="B6:L6"/>
    <x:mergeCell ref="A7:K7"/>
    <x:mergeCell ref="A17:K17"/>
    <x:mergeCell ref="A22:K22"/>
    <x:mergeCell ref="A31:P31"/>
    <x:mergeCell ref="A41:Q41"/>
    <x:mergeCell ref="A51:M51"/>
  </x:mergeCells>
  <x:conditionalFormatting sqref="E9:E15">
    <x:cfRule type="dataBar" priority="1">
      <x:dataBar>
        <x:cfvo type="min"/>
        <x:cfvo type="max"/>
        <x:color rgb="FF4798A5"/>
      </x:dataBar>
      <x:extLst>
        <x:ext xmlns:x14="http://schemas.microsoft.com/office/spreadsheetml/2009/9/main" uri="{B025F937-C7B1-47D3-B67F-A62EFF666E3E}">
          <x14:id>{239D8281-DC48-BC9D-D3F1-64610DE25C88}</x14:id>
        </x:ext>
      </x:extLst>
    </x:cfRule>
  </x:conditionalFormatting>
  <x:conditionalFormatting sqref="F9:F15">
    <x:cfRule type="cellIs" dxfId="0" priority="2" operator="lessThan">
      <x:formula>0</x:formula>
    </x:cfRule>
    <x:cfRule type="cellIs" dxfId="1" priority="3" operator="greaterThan">
      <x:formula>0</x:formula>
    </x:cfRule>
  </x:conditionalFormatting>
  <x:conditionalFormatting sqref="D29:D29">
    <x:cfRule type="cellIs" dxfId="2" priority="4" operator="notEqual">
      <x:formula>1</x:formula>
    </x:cfRule>
  </x:conditionalFormatting>
  <x:conditionalFormatting sqref="E53:E87">
    <x:cfRule type="expression" dxfId="3" priority="5">
      <x:formula>$E53="超預算"</x:formula>
    </x:cfRule>
  </x:conditionalFormatting>
  <x:conditionalFormatting sqref="J53:J87">
    <x:cfRule type="cellIs" dxfId="4" priority="6" operator="equal">
      <x:formula>1</x:formula>
    </x:cfRule>
  </x:conditionalFormatting>
  <x:dataValidations count="6">
    <x:dataValidation type="list" sqref="B5">
      <x:formula1>"示範,正式"</x:formula1>
    </x:dataValidation>
    <x:dataValidation type="list" sqref="H5">
      <x:formula1>"是,否"</x:formula1>
    </x:dataValidation>
    <x:dataValidation type="list" sqref="J5">
      <x:formula1>"是,否"</x:formula1>
    </x:dataValidation>
    <x:dataValidation type="list" sqref="L5">
      <x:formula1>"是,否"</x:formula1>
    </x:dataValidation>
    <x:dataValidation type="list" sqref="N33:N39">
      <x:formula1>"高,中,低,無法判定"</x:formula1>
    </x:dataValidation>
    <x:dataValidation type="list" sqref="O33:O39">
      <x:formula1>"已核證,待驗證"</x:formula1>
    </x:dataValidation>
  </x:dataValidations>
  <x:pageMargins left="0.7" right="0.7" top="0.75" bottom="0.75" header="0.3" footer="0.3"/>
  <x:drawing xmlns:r="http://schemas.openxmlformats.org/officeDocument/2006/relationships" r:id="Rc59f3d8f00974c30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239D8281-DC48-BC9D-D3F1-64610DE25C88}">
            <x14:dataBar gradient="1">
              <x14:cfvo type="min"/>
              <x14:cfvo type="max"/>
              <x14:fillColor rgb="FF4798A5"/>
            </x14:dataBar>
          </x14:cfRule>
          <xm:sqref>E9:E15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1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1" customHeight="1">
      <x:c r="A1" s="4" t="str">
        <x:v>評估說明｜操作流程、評分錨點、停止規則與驗證</x:v>
      </x:c>
      <x:c r="B1" s="4"/>
      <x:c r="C1" s="4"/>
      <x:c r="D1" s="4"/>
      <x:c r="E1" s="4"/>
      <x:c r="F1" s="4"/>
      <x:c r="G1" s="4"/>
      <x:c r="H1" s="4"/>
    </x:row>
    <x:row r="2" ht="31" customHeight="1">
      <x:c r="A2" s="4"/>
      <x:c r="B2" s="4"/>
      <x:c r="C2" s="4"/>
      <x:c r="D2" s="4"/>
      <x:c r="E2" s="4"/>
      <x:c r="F2" s="4"/>
      <x:c r="G2" s="4"/>
      <x:c r="H2" s="4"/>
    </x:row>
    <x:row r="4" ht="31" customHeight="1">
      <x:c r="A4" s="9" t="str">
        <x:v>本工作簿供互動式決策推演：預設示範數值不具實證效力，正式決策前應完成核證。</x:v>
      </x:c>
      <x:c r="B4" s="9"/>
      <x:c r="C4" s="9"/>
      <x:c r="D4" s="9"/>
      <x:c r="E4" s="9"/>
      <x:c r="F4" s="9"/>
      <x:c r="G4" s="9"/>
      <x:c r="H4" s="9"/>
    </x:row>
    <x:row r="6" ht="26" customHeight="1">
      <x:c r="A6" s="18" t="str">
        <x:v>一、三張工作表的用途</x:v>
      </x:c>
      <x:c r="B6" s="18"/>
      <x:c r="C6" s="18"/>
      <x:c r="D6" s="18"/>
      <x:c r="E6" s="18"/>
      <x:c r="F6" s="18"/>
      <x:c r="G6" s="18"/>
      <x:c r="H6" s="18"/>
    </x:row>
    <x:row r="7" ht="42" customHeight="1">
      <x:c r="A7" s="31" t="str">
        <x:v>01_提案資料</x:v>
      </x:c>
      <x:c r="B7" s="28" t="str">
        <x:v>七項提案的原始敘述、預算、可計算事項、證據缺口與蒐集建議。此頁不替原題補造財務數據。</x:v>
      </x:c>
      <x:c r="C7" s="28"/>
      <x:c r="D7" s="28"/>
      <x:c r="E7" s="28"/>
      <x:c r="F7" s="28"/>
      <x:c r="G7" s="28"/>
      <x:c r="H7" s="28"/>
    </x:row>
    <x:row r="8" ht="42" customHeight="1">
      <x:c r="A8" s="31" t="str">
        <x:v>02_評量模型</x:v>
      </x:c>
      <x:c r="B8" s="28" t="str">
        <x:v>可調預算上限、權重、各構面最低門檻／目標／卓越水準，以及提案的兩組原始輸入值。上方結果與 35 組三案組合會依 Excel 公式更新。</x:v>
      </x:c>
      <x:c r="C8" s="28"/>
      <x:c r="D8" s="28"/>
      <x:c r="E8" s="28"/>
      <x:c r="F8" s="28"/>
      <x:c r="G8" s="28"/>
      <x:c r="H8" s="28"/>
    </x:row>
    <x:row r="9" ht="42" customHeight="1">
      <x:c r="A9" s="31" t="str">
        <x:v>03_評估說明</x:v>
      </x:c>
      <x:c r="B9" s="28" t="str">
        <x:v>評分標準、注意事項、未確定事項處理原則、資料核證需求與使用步驟。</x:v>
      </x:c>
      <x:c r="C9" s="28"/>
      <x:c r="D9" s="28"/>
      <x:c r="E9" s="28"/>
      <x:c r="F9" s="28"/>
      <x:c r="G9" s="28"/>
      <x:c r="H9" s="28"/>
    </x:row>
    <x:row r="11" ht="26" customHeight="1">
      <x:c r="A11" s="18" t="str">
        <x:v>二、建議操作流程（先試算，再核證）</x:v>
      </x:c>
      <x:c r="B11" s="18"/>
      <x:c r="C11" s="18"/>
      <x:c r="D11" s="18"/>
      <x:c r="E11" s="18"/>
      <x:c r="F11" s="18"/>
      <x:c r="G11" s="18"/>
      <x:c r="H11" s="18"/>
    </x:row>
    <x:row r="12" ht="49" customHeight="1">
      <x:c r="A12" s="31" t="str">
        <x:v>步驟 1｜確認決策</x:v>
      </x:c>
      <x:c r="B12" s="28" t="str">
        <x:v>先確認主要決策目標、時間範圍、應選案數，以及不能接受的風險；本例固定為選 3 案。</x:v>
      </x:c>
      <x:c r="C12" s="28"/>
      <x:c r="D12" s="28"/>
      <x:c r="E12" s="28"/>
      <x:c r="F12" s="28"/>
      <x:c r="G12" s="28"/>
      <x:c r="H12" s="28"/>
    </x:row>
    <x:row r="13" ht="49" customHeight="1">
      <x:c r="A13" s="31" t="str">
        <x:v>步驟 2｜看原始資料</x:v>
      </x:c>
      <x:c r="B13" s="28" t="str">
        <x:v>先閱讀第一張表的證據缺口；尤其不能將『估計節省工時』自動等同實際節省費用。</x:v>
      </x:c>
      <x:c r="C13" s="28"/>
      <x:c r="D13" s="28"/>
      <x:c r="E13" s="28"/>
      <x:c r="F13" s="28"/>
      <x:c r="G13" s="28"/>
      <x:c r="H13" s="28"/>
    </x:row>
    <x:row r="14" ht="49" customHeight="1">
      <x:c r="A14" s="31" t="str">
        <x:v>步驟 3｜輸入基準</x:v>
      </x:c>
      <x:c r="B14" s="28" t="str">
        <x:v>第二張表 D33:H39 可填入模型或專家提出的基準估值，並須在 P33:P39 紀錄來源與假設；目前初值全部為教學示範。</x:v>
      </x:c>
      <x:c r="C14" s="28"/>
      <x:c r="D14" s="28"/>
      <x:c r="E14" s="28"/>
      <x:c r="F14" s="28"/>
      <x:c r="G14" s="28"/>
      <x:c r="H14" s="28"/>
    </x:row>
    <x:row r="15" ht="49" customHeight="1">
      <x:c r="A15" s="31" t="str">
        <x:v>步驟 4｜調整情境</x:v>
      </x:c>
      <x:c r="B15" s="28" t="str">
        <x:v>修改 D24:D28 的情境權重、H24:J28 的目標門檻，以及 I33:M39 的情境數值；比較第 9–15 列、19–20 列的變化。</x:v>
      </x:c>
      <x:c r="C15" s="28"/>
      <x:c r="D15" s="28"/>
      <x:c r="E15" s="28"/>
      <x:c r="F15" s="28"/>
      <x:c r="G15" s="28"/>
      <x:c r="H15" s="28"/>
    </x:row>
    <x:row r="16" ht="49" customHeight="1">
      <x:c r="A16" s="31" t="str">
        <x:v>步驟 5｜檢視所有組合</x:v>
      </x:c>
      <x:c r="B16" s="28" t="str">
        <x:v>第 53–87 列列出全部 35 種三案組合，自動標示超預算並計算可行組合名次；同分時按表格既有順序打破平手，不能解讀為實質優越。</x:v>
      </x:c>
      <x:c r="C16" s="28"/>
      <x:c r="D16" s="28"/>
      <x:c r="E16" s="28"/>
      <x:c r="F16" s="28"/>
      <x:c r="G16" s="28"/>
      <x:c r="H16" s="28"/>
    </x:row>
    <x:row r="17" ht="49" customHeight="1">
      <x:c r="A17" s="31" t="str">
        <x:v>步驟 6｜正式核證</x:v>
      </x:c>
      <x:c r="B17" s="28" t="str">
        <x:v>向企業確認權重、評分門檻、效益計算與資料證據，再將 H5、J5、L5 改成『是』，核證狀態改成『已核證』，且排除低信心資料。</x:v>
      </x:c>
      <x:c r="C17" s="28"/>
      <x:c r="D17" s="28"/>
      <x:c r="E17" s="28"/>
      <x:c r="F17" s="28"/>
      <x:c r="G17" s="28"/>
      <x:c r="H17" s="28"/>
    </x:row>
    <x:row r="18" ht="49" customHeight="1">
      <x:c r="A18" s="31" t="str">
        <x:v>步驟 7｜決定是否停止</x:v>
      </x:c>
      <x:c r="B18" s="28" t="str">
        <x:v>若評估目標未確認、關鍵證據不足、重要假設將改變前三案，或排名不穩健，應停在情境推演，交由人類決定偏好。</x:v>
      </x:c>
      <x:c r="C18" s="28"/>
      <x:c r="D18" s="28"/>
      <x:c r="E18" s="28"/>
      <x:c r="F18" s="28"/>
      <x:c r="G18" s="28"/>
      <x:c r="H18" s="28"/>
    </x:row>
    <x:row r="21" ht="26" customHeight="1">
      <x:c r="A21" s="18" t="str">
        <x:v>三、評分定義與數值解釋</x:v>
      </x:c>
      <x:c r="B21" s="18"/>
      <x:c r="C21" s="18"/>
      <x:c r="D21" s="18"/>
      <x:c r="E21" s="18"/>
      <x:c r="F21" s="18"/>
      <x:c r="G21" s="18"/>
      <x:c r="H21" s="18"/>
    </x:row>
    <x:row r="22" ht="53" customHeight="1">
      <x:c r="A22" s="31" t="str">
        <x:v>各構面採 0–4 分</x:v>
      </x:c>
      <x:c r="B22" s="28" t="str">
        <x:v>0：原始值 ≤ 0；1：低於最低門檻的正向值；2：達最低門檻但低於目標；3：達目標但低於卓越；4：達卓越。負向原始效益依 0 分處理，另需揭露損失。</x:v>
      </x:c>
      <x:c r="C22" s="28"/>
      <x:c r="D22" s="28"/>
      <x:c r="E22" s="28"/>
      <x:c r="F22" s="28"/>
      <x:c r="G22" s="28"/>
      <x:c r="H22" s="28"/>
    </x:row>
    <x:row r="23" ht="53" customHeight="1">
      <x:c r="A23" s="31" t="str">
        <x:v>財務指標（萬元）</x:v>
      </x:c>
      <x:c r="B23" s="28" t="str">
        <x:v>本示範以三年增量淨現金效益作為原始值；實際使用時應計入建置、維運、訓練與其他增量成本。示範門檻 10／100／200 萬元不是企業已認可的門檻。</x:v>
      </x:c>
      <x:c r="C23" s="28"/>
      <x:c r="D23" s="28"/>
      <x:c r="E23" s="28"/>
      <x:c r="F23" s="28"/>
      <x:c r="G23" s="28"/>
      <x:c r="H23" s="28"/>
    </x:row>
    <x:row r="24" ht="53" customHeight="1">
      <x:c r="A24" s="31" t="str">
        <x:v>其他四構面</x:v>
      </x:c>
      <x:c r="B24" s="28" t="str">
        <x:v>使用 0–4 的專家原始判斷值；再依最低門檻、目標及卓越線換算分數。必須先制定各構面的可觀察行為與量化證據，否則仍有主觀性。</x:v>
      </x:c>
      <x:c r="C24" s="28"/>
      <x:c r="D24" s="28"/>
      <x:c r="E24" s="28"/>
      <x:c r="F24" s="28"/>
      <x:c r="G24" s="28"/>
      <x:c r="H24" s="28"/>
    </x:row>
    <x:row r="25" ht="53" customHeight="1">
      <x:c r="A25" s="31" t="str">
        <x:v>加權分數</x:v>
      </x:c>
      <x:c r="B25" s="28" t="str">
        <x:v>加權得分（0–100）＝SUMPRODUCT（各構面 0–4 分、權重）×25；權重總和必須為 100%。</x:v>
      </x:c>
      <x:c r="C25" s="28"/>
      <x:c r="D25" s="28"/>
      <x:c r="E25" s="28"/>
      <x:c r="F25" s="28"/>
      <x:c r="G25" s="28"/>
      <x:c r="H25" s="28"/>
    </x:row>
    <x:row r="26" ht="53" customHeight="1">
      <x:c r="A26" s="31" t="str">
        <x:v>投資組合</x:v>
      </x:c>
      <x:c r="B26" s="28" t="str">
        <x:v>將所有 C(7,3)=35 組三案組合窮舉；若合計投資 ≤ 調整後預算，才列為可行。以三案加權分數合計最大為模型目標。</x:v>
      </x:c>
      <x:c r="C26" s="28"/>
      <x:c r="D26" s="28"/>
      <x:c r="E26" s="28"/>
      <x:c r="F26" s="28"/>
      <x:c r="G26" s="28"/>
      <x:c r="H26" s="28"/>
    </x:row>
    <x:row r="27" ht="53" customHeight="1">
      <x:c r="A27" s="31" t="str">
        <x:v>無法判定</x:v>
      </x:c>
      <x:c r="B27" s="28" t="str">
        <x:v>如果輸入數值缺漏、權重不等於 100%，分數會保持空白；缺少資料不能任意填 0 分。</x:v>
      </x:c>
      <x:c r="C27" s="28"/>
      <x:c r="D27" s="28"/>
      <x:c r="E27" s="28"/>
      <x:c r="F27" s="28"/>
      <x:c r="G27" s="28"/>
      <x:c r="H27" s="28"/>
    </x:row>
    <x:row r="28" ht="53" customHeight="1">
      <x:c r="A28" s="31" t="str">
        <x:v>排名敏感度</x:v>
      </x:c>
      <x:c r="B28" s="28" t="str">
        <x:v>至少比較不同權重、原始效益上下限與目標值。若合理變動改變最佳三案，應列為低穩健性並停止確定性建議。</x:v>
      </x:c>
      <x:c r="C28" s="28"/>
      <x:c r="D28" s="28"/>
      <x:c r="E28" s="28"/>
      <x:c r="F28" s="28"/>
      <x:c r="G28" s="28"/>
      <x:c r="H28" s="28"/>
    </x:row>
    <x:row r="31" ht="26" customHeight="1">
      <x:c r="A31" s="18" t="str">
        <x:v>四、不確定性與人類介入的停止條件</x:v>
      </x:c>
      <x:c r="B31" s="18"/>
      <x:c r="C31" s="18"/>
      <x:c r="D31" s="18"/>
      <x:c r="E31" s="18"/>
      <x:c r="F31" s="18"/>
      <x:c r="G31" s="18"/>
      <x:c r="H31" s="18"/>
    </x:row>
    <x:row r="32" ht="47" customHeight="1">
      <x:c r="A32" s="31" t="str">
        <x:v>高信心</x:v>
      </x:c>
      <x:c r="B32" s="28" t="str">
        <x:v>有可核對的基準數據、完整估算與來源；可用於正式評分（仍需整體敏感度分析）。</x:v>
      </x:c>
      <x:c r="C32" s="28"/>
      <x:c r="D32" s="28"/>
      <x:c r="E32" s="28"/>
      <x:c r="F32" s="28"/>
      <x:c r="G32" s="28"/>
      <x:c r="H32" s="28"/>
    </x:row>
    <x:row r="33" ht="47" customHeight="1">
      <x:c r="A33" s="31" t="str">
        <x:v>中信心</x:v>
      </x:c>
      <x:c r="B33" s="28" t="str">
        <x:v>主要估算方法合理，少數參數仍需假設；可用於條件式評估，須揭露假設。</x:v>
      </x:c>
      <x:c r="C33" s="28"/>
      <x:c r="D33" s="28"/>
      <x:c r="E33" s="28"/>
      <x:c r="F33" s="28"/>
      <x:c r="G33" s="28"/>
      <x:c r="H33" s="28"/>
    </x:row>
    <x:row r="34" ht="47" customHeight="1">
      <x:c r="A34" s="31" t="str">
        <x:v>低信心</x:v>
      </x:c>
      <x:c r="B34" s="28" t="str">
        <x:v>依賴主觀推測或未核證估算，關鍵資料不足；預設不可作為正式評量輸入。</x:v>
      </x:c>
      <x:c r="C34" s="28"/>
      <x:c r="D34" s="28"/>
      <x:c r="E34" s="28"/>
      <x:c r="F34" s="28"/>
      <x:c r="G34" s="28"/>
      <x:c r="H34" s="28"/>
    </x:row>
    <x:row r="35" ht="47" customHeight="1">
      <x:c r="A35" s="31" t="str">
        <x:v>無法判定</x:v>
      </x:c>
      <x:c r="B35" s="28" t="str">
        <x:v>缺關鍵資料或不同解讀使結論不同；停止受影響構面的評量，不以 0 或平均值替代。</x:v>
      </x:c>
      <x:c r="C35" s="28"/>
      <x:c r="D35" s="28"/>
      <x:c r="E35" s="28"/>
      <x:c r="F35" s="28"/>
      <x:c r="G35" s="28"/>
      <x:c r="H35" s="28"/>
    </x:row>
    <x:row r="36" ht="47" customHeight="1">
      <x:c r="A36" s="31" t="str">
        <x:v>必須暫停</x:v>
      </x:c>
      <x:c r="B36" s="28" t="str">
        <x:v>目標、權重或錨點未核准；重大資訊矛盾；證據不足；合理情境造成最佳三案變化；無法驗證預算或相依性限制。</x:v>
      </x:c>
      <x:c r="C36" s="28"/>
      <x:c r="D36" s="28"/>
      <x:c r="E36" s="28"/>
      <x:c r="F36" s="28"/>
      <x:c r="G36" s="28"/>
      <x:c r="H36" s="28"/>
    </x:row>
    <x:row r="37" ht="47" customHeight="1">
      <x:c r="A37" s="31" t="str">
        <x:v>追問方式</x:v>
      </x:c>
      <x:c r="B37" s="28" t="str">
        <x:v>優先向人類提出 1–3 個最影響結論的問題，解釋各種回答會如何改變方案。</x:v>
      </x:c>
      <x:c r="C37" s="28"/>
      <x:c r="D37" s="28"/>
      <x:c r="E37" s="28"/>
      <x:c r="F37" s="28"/>
      <x:c r="G37" s="28"/>
      <x:c r="H37" s="28"/>
    </x:row>
    <x:row r="40" ht="26" customHeight="1">
      <x:c r="A40" s="18" t="str">
        <x:v>五、針對好日子烘焙最需要補的資料</x:v>
      </x:c>
      <x:c r="B40" s="18"/>
      <x:c r="C40" s="18"/>
      <x:c r="D40" s="18"/>
      <x:c r="E40" s="18"/>
      <x:c r="F40" s="18"/>
      <x:c r="G40" s="18"/>
      <x:c r="H40" s="18"/>
    </x:row>
    <x:row r="41" ht="39" customHeight="1">
      <x:c r="A41" s="31" t="str">
        <x:v>A 自助結帳</x:v>
      </x:c>
      <x:c r="B41" s="28" t="str">
        <x:v>工時節省能否轉化為現金成本；維運費與自助採用率。</x:v>
      </x:c>
      <x:c r="C41" s="28"/>
      <x:c r="D41" s="28"/>
      <x:c r="E41" s="28"/>
      <x:c r="F41" s="28"/>
      <x:c r="G41" s="28"/>
      <x:c r="H41" s="28"/>
    </x:row>
    <x:row r="42" ht="39" customHeight="1">
      <x:c r="A42" s="31" t="str">
        <x:v>B 會員喚回</x:v>
      </x:c>
      <x:c r="B42" s="28" t="str">
        <x:v>回購率 +3% 是百分點還是相對比例？休眠會員數、毛利率、活動成本。</x:v>
      </x:c>
      <x:c r="C42" s="28"/>
      <x:c r="D42" s="28"/>
      <x:c r="E42" s="28"/>
      <x:c r="F42" s="28"/>
      <x:c r="G42" s="28"/>
      <x:c r="H42" s="28"/>
    </x:row>
    <x:row r="43" ht="39" customHeight="1">
      <x:c r="A43" s="31" t="str">
        <x:v>C 生產排程</x:v>
      </x:c>
      <x:c r="B43" s="28" t="str">
        <x:v>報廢率下降 2 個百分點對應多少報廢成本？維護成本、廠內導入條件。</x:v>
      </x:c>
      <x:c r="C43" s="28"/>
      <x:c r="D43" s="28"/>
      <x:c r="E43" s="28"/>
      <x:c r="F43" s="28"/>
      <x:c r="G43" s="28"/>
      <x:c r="H43" s="28"/>
    </x:row>
    <x:row r="44" ht="39" customHeight="1">
      <x:c r="A44" s="31" t="str">
        <x:v>D AI 排班</x:v>
      </x:c>
      <x:c r="B44" s="28" t="str">
        <x:v>每年 80 萬元的可實現性；合規、維運、人員接受度。</x:v>
      </x:c>
      <x:c r="C44" s="28"/>
      <x:c r="D44" s="28"/>
      <x:c r="E44" s="28"/>
      <x:c r="F44" s="28"/>
      <x:c r="G44" s="28"/>
      <x:c r="H44" s="28"/>
    </x:row>
    <x:row r="45" ht="39" customHeight="1">
      <x:c r="A45" s="31" t="str">
        <x:v>E 低糖新品</x:v>
      </x:c>
      <x:c r="B45" s="28" t="str">
        <x:v>產品市場需求、定價、毛利、試賣結果、研發風險。</x:v>
      </x:c>
      <x:c r="C45" s="28"/>
      <x:c r="D45" s="28"/>
      <x:c r="E45" s="28"/>
      <x:c r="F45" s="28"/>
      <x:c r="G45" s="28"/>
      <x:c r="H45" s="28"/>
    </x:row>
    <x:row r="46" ht="39" customHeight="1">
      <x:c r="A46" s="31" t="str">
        <x:v>F 外送包裝</x:v>
      </x:c>
      <x:c r="B46" s="28" t="str">
        <x:v>客訴量、賠償與退貨金額、包材單位成本、改善幅度。</x:v>
      </x:c>
      <x:c r="C46" s="28"/>
      <x:c r="D46" s="28"/>
      <x:c r="E46" s="28"/>
      <x:c r="F46" s="28"/>
      <x:c r="G46" s="28"/>
      <x:c r="H46" s="28"/>
    </x:row>
    <x:row r="47" ht="39" customHeight="1">
      <x:c r="A47" s="31" t="str">
        <x:v>G 節能冷藏櫃</x:v>
      </x:c>
      <x:c r="B47" s="28" t="str">
        <x:v>電費節省實測、使用年限、維修成本、折現。</x:v>
      </x:c>
      <x:c r="C47" s="28"/>
      <x:c r="D47" s="28"/>
      <x:c r="E47" s="28"/>
      <x:c r="F47" s="28"/>
      <x:c r="G47" s="28"/>
      <x:c r="H47" s="28"/>
    </x:row>
    <x:row r="49" ht="26" customHeight="1">
      <x:c r="A49" s="18" t="str">
        <x:v>六、模型限制與查核要求</x:v>
      </x:c>
      <x:c r="B49" s="18"/>
      <x:c r="C49" s="18"/>
      <x:c r="D49" s="18"/>
      <x:c r="E49" s="18"/>
      <x:c r="F49" s="18"/>
      <x:c r="G49" s="18"/>
      <x:c r="H49" s="18"/>
    </x:row>
    <x:row r="50" ht="47" customHeight="1">
      <x:c r="A50" s="31" t="str">
        <x:v>適用範圍</x:v>
      </x:c>
      <x:c r="B50" s="28" t="str">
        <x:v>目前是可重複的決策推演模板；基準值由人工或模型填入，並不代表模型已完成研究、驗證或證據蒐集。</x:v>
      </x:c>
      <x:c r="C50" s="28"/>
      <x:c r="D50" s="28"/>
      <x:c r="E50" s="28"/>
      <x:c r="F50" s="28"/>
      <x:c r="G50" s="28"/>
      <x:c r="H50" s="28"/>
    </x:row>
    <x:row r="51" ht="47" customHeight="1">
      <x:c r="A51" s="31" t="str">
        <x:v>權重與門檻</x:v>
      </x:c>
      <x:c r="B51" s="28" t="str">
        <x:v>權重以及財務／非財務分數門檻需由企業共同定義。模板目前預載示範方案以便操作測試。</x:v>
      </x:c>
      <x:c r="C51" s="28"/>
      <x:c r="D51" s="28"/>
      <x:c r="E51" s="28"/>
      <x:c r="F51" s="28"/>
      <x:c r="G51" s="28"/>
      <x:c r="H51" s="28"/>
    </x:row>
    <x:row r="52" ht="47" customHeight="1">
      <x:c r="A52" s="31" t="str">
        <x:v>組合相依性</x:v>
      </x:c>
      <x:c r="B52" s="28" t="str">
        <x:v>本模型假設提案收益加總，沒有自動建模相依、互斥、資源衝突或協同效益；若存在，須額外檢查，不宜直接採用排名。</x:v>
      </x:c>
      <x:c r="C52" s="28"/>
      <x:c r="D52" s="28"/>
      <x:c r="E52" s="28"/>
      <x:c r="F52" s="28"/>
      <x:c r="G52" s="28"/>
      <x:c r="H52" s="28"/>
    </x:row>
    <x:row r="53" ht="47" customHeight="1">
      <x:c r="A53" s="31" t="str">
        <x:v>專家評分限制</x:v>
      </x:c>
      <x:c r="B53" s="28" t="str">
        <x:v>非財務四構面目前採主觀 0–4 原始判斷；應依各構面建立具體錨點、案例與一致性審查。</x:v>
      </x:c>
      <x:c r="C53" s="28"/>
      <x:c r="D53" s="28"/>
      <x:c r="E53" s="28"/>
      <x:c r="F53" s="28"/>
      <x:c r="G53" s="28"/>
      <x:c r="H53" s="28"/>
    </x:row>
    <x:row r="54" ht="47" customHeight="1">
      <x:c r="A54" s="31" t="str">
        <x:v>財務限制</x:v>
      </x:c>
      <x:c r="B54" s="28" t="str">
        <x:v>本模型簡化使用三年淨效益，未執行完整 NPV、IRR、風險機率分布或多期資金限制；必要時需擴充。</x:v>
      </x:c>
      <x:c r="C54" s="28"/>
      <x:c r="D54" s="28"/>
      <x:c r="E54" s="28"/>
      <x:c r="F54" s="28"/>
      <x:c r="G54" s="28"/>
      <x:c r="H54" s="28"/>
    </x:row>
    <x:row r="55" ht="47" customHeight="1">
      <x:c r="A55" s="31" t="str">
        <x:v>試行驗證</x:v>
      </x:c>
      <x:c r="B55" s="28" t="str">
        <x:v>同條件獨立試算 10 次、缺漏資料測試、權重與目標敏感度、兩位專家評分一致性、預算與停止規則測試。</x:v>
      </x:c>
      <x:c r="C55" s="28"/>
      <x:c r="D55" s="28"/>
      <x:c r="E55" s="28"/>
      <x:c r="F55" s="28"/>
      <x:c r="G55" s="28"/>
      <x:c r="H55" s="28"/>
    </x:row>
    <x:row r="56" ht="47" customHeight="1">
      <x:c r="A56" s="31" t="str">
        <x:v>操作提醒</x:v>
      </x:c>
      <x:c r="B56" s="28" t="str">
        <x:v>Excel 開啟後應以自動計算模式使用。調整情境中的黃色數值，觀察第 9–15 列與 19–20 列即時改變。</x:v>
      </x:c>
      <x:c r="C56" s="28"/>
      <x:c r="D56" s="28"/>
      <x:c r="E56" s="28"/>
      <x:c r="F56" s="28"/>
      <x:c r="G56" s="28"/>
      <x:c r="H56" s="28"/>
    </x:row>
  </x:sheetData>
  <x:mergeCells>
    <x:mergeCell ref="A1:H2"/>
    <x:mergeCell ref="A4:H4"/>
    <x:mergeCell ref="A6:H6"/>
    <x:mergeCell ref="B7:H7"/>
    <x:mergeCell ref="B8:H8"/>
    <x:mergeCell ref="B9:H9"/>
    <x:mergeCell ref="A11:H11"/>
    <x:mergeCell ref="B12:H12"/>
    <x:mergeCell ref="B13:H13"/>
    <x:mergeCell ref="B14:H14"/>
    <x:mergeCell ref="B15:H15"/>
    <x:mergeCell ref="B16:H16"/>
    <x:mergeCell ref="B17:H17"/>
    <x:mergeCell ref="B18:H18"/>
    <x:mergeCell ref="A21:H21"/>
    <x:mergeCell ref="B22:H22"/>
    <x:mergeCell ref="B23:H23"/>
    <x:mergeCell ref="B24:H24"/>
    <x:mergeCell ref="B25:H25"/>
    <x:mergeCell ref="B26:H26"/>
    <x:mergeCell ref="B27:H27"/>
    <x:mergeCell ref="B28:H28"/>
    <x:mergeCell ref="A31:H31"/>
    <x:mergeCell ref="B32:H32"/>
    <x:mergeCell ref="B33:H33"/>
    <x:mergeCell ref="B34:H34"/>
    <x:mergeCell ref="B35:H35"/>
    <x:mergeCell ref="B36:H36"/>
    <x:mergeCell ref="B37:H37"/>
    <x:mergeCell ref="A40:H40"/>
    <x:mergeCell ref="B41:H41"/>
    <x:mergeCell ref="B42:H42"/>
    <x:mergeCell ref="B43:H43"/>
    <x:mergeCell ref="B44:H44"/>
    <x:mergeCell ref="B45:H45"/>
    <x:mergeCell ref="B46:H46"/>
    <x:mergeCell ref="B47:H47"/>
    <x:mergeCell ref="A49:H49"/>
    <x:mergeCell ref="B50:H50"/>
    <x:mergeCell ref="B51:H51"/>
    <x:mergeCell ref="B52:H52"/>
    <x:mergeCell ref="B53:H53"/>
    <x:mergeCell ref="B54:H54"/>
    <x:mergeCell ref="B55:H55"/>
    <x:mergeCell ref="B56:H56"/>
  </x:mergeCells>
  <x:pageMargins left="0.7" right="0.7" top="0.75" bottom="0.75" header="0.3" footer="0.3"/>
</x:worksheet>
</file>